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14-Sito e comunicazione\Migrazione sito su Kontent.ai\Downloads per nuovo sito web\2007-2013\Documentazione Comitato di sorveglianza PSR 2007 - 2013\20-Riunione del 29.05.2008\"/>
    </mc:Choice>
  </mc:AlternateContent>
  <xr:revisionPtr revIDLastSave="0" documentId="8_{2947E57B-2154-495B-943F-52E97EEC1E40}" xr6:coauthVersionLast="47" xr6:coauthVersionMax="47" xr10:uidLastSave="{00000000-0000-0000-0000-000000000000}"/>
  <bookViews>
    <workbookView xWindow="-108" yWindow="-108" windowWidth="23256" windowHeight="12576" tabRatio="808" firstSheet="1" activeTab="1"/>
  </bookViews>
  <sheets>
    <sheet name="Reference" sheetId="88" state="hidden" r:id="rId1"/>
    <sheet name="Coverpage" sheetId="1" r:id="rId2"/>
    <sheet name="Conventions" sheetId="2" r:id="rId3"/>
    <sheet name="Overview monitoring tables" sheetId="3" r:id="rId4"/>
    <sheet name="G1" sheetId="6" r:id="rId5"/>
    <sheet name="G2" sheetId="5" r:id="rId6"/>
    <sheet name="G3" sheetId="9" r:id="rId7"/>
    <sheet name="G4" sheetId="11" r:id="rId8"/>
    <sheet name="G5" sheetId="13" r:id="rId9"/>
    <sheet name="O.111(1)" sheetId="14" r:id="rId10"/>
    <sheet name="O.111(2)" sheetId="15" r:id="rId11"/>
    <sheet name="O.112(1)" sheetId="82" r:id="rId12"/>
    <sheet name="O.112(2)" sheetId="83" r:id="rId13"/>
    <sheet name="O.113" sheetId="18" r:id="rId14"/>
    <sheet name="O.114(1)" sheetId="19" r:id="rId15"/>
    <sheet name="O.114(2)" sheetId="20" r:id="rId16"/>
    <sheet name="O.115" sheetId="21" r:id="rId17"/>
    <sheet name="O.121(1)" sheetId="22" r:id="rId18"/>
    <sheet name="O.121(2)" sheetId="23" r:id="rId19"/>
    <sheet name="O.121(3)" sheetId="24" r:id="rId20"/>
    <sheet name="O.122(1)" sheetId="25" r:id="rId21"/>
    <sheet name="O.122(2)" sheetId="26" r:id="rId22"/>
    <sheet name="O.123(1)" sheetId="27" r:id="rId23"/>
    <sheet name="O.123(2)" sheetId="28" r:id="rId24"/>
    <sheet name="O.123(3)" sheetId="29" r:id="rId25"/>
    <sheet name="O.123(4)" sheetId="30" r:id="rId26"/>
    <sheet name="O.124" sheetId="31" r:id="rId27"/>
    <sheet name="O.125" sheetId="32" r:id="rId28"/>
    <sheet name="O.126(1)" sheetId="33" r:id="rId29"/>
    <sheet name="O.126(2)" sheetId="34" r:id="rId30"/>
    <sheet name="O.131" sheetId="35" r:id="rId31"/>
    <sheet name="O.132" sheetId="36" r:id="rId32"/>
    <sheet name="O.133" sheetId="37" r:id="rId33"/>
    <sheet name="O.141" sheetId="38" r:id="rId34"/>
    <sheet name="O.142" sheetId="39" r:id="rId35"/>
    <sheet name="O.LFA " sheetId="40" r:id="rId36"/>
    <sheet name="O.211" sheetId="41" r:id="rId37"/>
    <sheet name="O.212" sheetId="84" r:id="rId38"/>
    <sheet name="O.213" sheetId="43" r:id="rId39"/>
    <sheet name="O.AGRI-ENV" sheetId="44" r:id="rId40"/>
    <sheet name="O.214(1)" sheetId="85" r:id="rId41"/>
    <sheet name="O.214(2)" sheetId="86" r:id="rId42"/>
    <sheet name="O.215" sheetId="47" r:id="rId43"/>
    <sheet name="O.216" sheetId="48" r:id="rId44"/>
    <sheet name="O.221(1)" sheetId="49" r:id="rId45"/>
    <sheet name="O.221(2)" sheetId="50" r:id="rId46"/>
    <sheet name="O.221(3)" sheetId="51" r:id="rId47"/>
    <sheet name="O.222(1)" sheetId="52" r:id="rId48"/>
    <sheet name="O.222(2)" sheetId="53" r:id="rId49"/>
    <sheet name="O.223(1)" sheetId="54" r:id="rId50"/>
    <sheet name="O.223(2)" sheetId="55" r:id="rId51"/>
    <sheet name="O.223(3)" sheetId="56" r:id="rId52"/>
    <sheet name="O.224" sheetId="57" r:id="rId53"/>
    <sheet name="O.225" sheetId="58" r:id="rId54"/>
    <sheet name="O.226(1)" sheetId="59" r:id="rId55"/>
    <sheet name="O.226(2)" sheetId="60" r:id="rId56"/>
    <sheet name="O.227" sheetId="61" r:id="rId57"/>
    <sheet name="O.311" sheetId="62" r:id="rId58"/>
    <sheet name="O.312" sheetId="63" r:id="rId59"/>
    <sheet name="O.313" sheetId="64" r:id="rId60"/>
    <sheet name="O.321" sheetId="65" r:id="rId61"/>
    <sheet name="O.322" sheetId="66" r:id="rId62"/>
    <sheet name="O.323" sheetId="67" r:id="rId63"/>
    <sheet name="O.331(1)" sheetId="68" r:id="rId64"/>
    <sheet name="O.331(2)" sheetId="69" r:id="rId65"/>
    <sheet name="O.331(3)" sheetId="70" r:id="rId66"/>
    <sheet name="O.341(1)" sheetId="71" r:id="rId67"/>
    <sheet name="O.341(2)" sheetId="72" r:id="rId68"/>
    <sheet name="O.341(3)" sheetId="73" r:id="rId69"/>
    <sheet name="O.41(1)" sheetId="74" r:id="rId70"/>
    <sheet name="O.41(2)" sheetId="75" r:id="rId71"/>
    <sheet name="O.41(3)" sheetId="76" r:id="rId72"/>
    <sheet name="O.421" sheetId="77" r:id="rId73"/>
    <sheet name="O.431" sheetId="78" r:id="rId74"/>
    <sheet name="OA" sheetId="79" r:id="rId75"/>
    <sheet name="Annex" sheetId="87" r:id="rId76"/>
  </sheets>
  <externalReferences>
    <externalReference r:id="rId77"/>
  </externalReferences>
  <definedNames>
    <definedName name="_xlnm._FilterDatabase" localSheetId="6" hidden="1">'G3'!$A$2:$G$97</definedName>
    <definedName name="AT">Reference!$B$2</definedName>
    <definedName name="AXIS">Reference!$M$2:$M$5</definedName>
    <definedName name="BE">Reference!$B$3:$B$4</definedName>
    <definedName name="BG">Reference!$B$5</definedName>
    <definedName name="COUNTRY">Reference!$E$2:$E$28</definedName>
    <definedName name="CY">Reference!$B$6</definedName>
    <definedName name="CZ">Reference!$B$7</definedName>
    <definedName name="DE">Reference!$B$8:$B$22</definedName>
    <definedName name="DK">Reference!$B$23</definedName>
    <definedName name="EE">Reference!$B$24</definedName>
    <definedName name="ES">Reference!$B$25:$B$42</definedName>
    <definedName name="FI">Reference!$B$43:$B$44</definedName>
    <definedName name="FR">Reference!$B$45:$B$50</definedName>
    <definedName name="GR">Reference!$B$51</definedName>
    <definedName name="HU">Reference!$B$52</definedName>
    <definedName name="IE">Reference!$B$53</definedName>
    <definedName name="IT">Reference!$B$54:$B$74</definedName>
    <definedName name="LT">Reference!$B$75</definedName>
    <definedName name="LU">Reference!$B$76</definedName>
    <definedName name="LV">Reference!$B$77</definedName>
    <definedName name="MT">Reference!$B$78</definedName>
    <definedName name="NL">Reference!$B$79</definedName>
    <definedName name="PL">Reference!$B$80</definedName>
    <definedName name="PT">Reference!$B$81:$B$83</definedName>
    <definedName name="RO">Reference!$B$84</definedName>
    <definedName name="SE">Reference!$B$85</definedName>
    <definedName name="SI">Reference!$B$86</definedName>
    <definedName name="SK">Reference!$B$87</definedName>
    <definedName name="STATUS">Reference!$K$2:$K$4</definedName>
    <definedName name="UK">Reference!$B$88:$B$91</definedName>
    <definedName name="YEAR">Reference!$I$2:$I$8</definedName>
    <definedName name="YESNO">Reference!$G$2:$G$3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5" l="1"/>
  <c r="C11" i="65"/>
  <c r="G7" i="61"/>
  <c r="F7" i="61"/>
  <c r="F8" i="61" s="1"/>
  <c r="E7" i="61"/>
  <c r="F9" i="40"/>
  <c r="G5" i="40"/>
  <c r="F7" i="32"/>
  <c r="F8" i="32" s="1"/>
  <c r="I8" i="32"/>
  <c r="G8" i="32"/>
  <c r="G10" i="32" s="1"/>
  <c r="G7" i="32"/>
  <c r="H7" i="32" s="1"/>
  <c r="G7" i="29"/>
  <c r="F7" i="29"/>
  <c r="E7" i="29"/>
  <c r="E8" i="29" s="1"/>
  <c r="H9" i="27"/>
  <c r="G9" i="27" s="1"/>
  <c r="H8" i="27"/>
  <c r="G8" i="27" s="1"/>
  <c r="E6" i="26"/>
  <c r="D6" i="26"/>
  <c r="F5" i="25"/>
  <c r="F8" i="25" s="1"/>
  <c r="E5" i="25"/>
  <c r="D5" i="25"/>
  <c r="F16" i="82"/>
  <c r="E16" i="82"/>
  <c r="F9" i="82"/>
  <c r="E9" i="82"/>
  <c r="I10" i="14"/>
  <c r="H10" i="14"/>
  <c r="H12" i="14" s="1"/>
  <c r="G38" i="44"/>
  <c r="G25" i="44"/>
  <c r="G19" i="44"/>
  <c r="F19" i="44" s="1"/>
  <c r="G17" i="44"/>
  <c r="G18" i="44" s="1"/>
  <c r="G11" i="44"/>
  <c r="G7" i="44"/>
  <c r="G6" i="44"/>
  <c r="F6" i="44" s="1"/>
  <c r="E6" i="44" s="1"/>
  <c r="G5" i="44"/>
  <c r="G8" i="44" s="1"/>
  <c r="E11" i="65"/>
  <c r="F38" i="44"/>
  <c r="F39" i="44" s="1"/>
  <c r="E39" i="44" s="1"/>
  <c r="F25" i="44"/>
  <c r="F26" i="44" s="1"/>
  <c r="F11" i="44"/>
  <c r="E11" i="44" s="1"/>
  <c r="F7" i="44"/>
  <c r="E7" i="44" s="1"/>
  <c r="G9" i="40"/>
  <c r="F5" i="40"/>
  <c r="E5" i="40" s="1"/>
  <c r="E8" i="40" s="1"/>
  <c r="C9" i="40"/>
  <c r="B9" i="40"/>
  <c r="C7" i="29"/>
  <c r="C8" i="29" s="1"/>
  <c r="F6" i="26"/>
  <c r="F12" i="26" s="1"/>
  <c r="G62" i="13"/>
  <c r="F62" i="13"/>
  <c r="G64" i="13"/>
  <c r="G63" i="13"/>
  <c r="H63" i="13" s="1"/>
  <c r="C56" i="13"/>
  <c r="C51" i="13"/>
  <c r="C52" i="13"/>
  <c r="C53" i="13"/>
  <c r="C54" i="13"/>
  <c r="C55" i="13"/>
  <c r="C50" i="13"/>
  <c r="C49" i="13"/>
  <c r="C43" i="13"/>
  <c r="C33" i="13"/>
  <c r="C34" i="13"/>
  <c r="C35" i="13"/>
  <c r="C36" i="13"/>
  <c r="C37" i="13"/>
  <c r="C38" i="13"/>
  <c r="C39" i="13"/>
  <c r="C40" i="13"/>
  <c r="C41" i="13"/>
  <c r="C42" i="13"/>
  <c r="C32" i="13"/>
  <c r="C31" i="13"/>
  <c r="G23" i="13"/>
  <c r="G22" i="13"/>
  <c r="G19" i="13"/>
  <c r="G18" i="13"/>
  <c r="H18" i="13" s="1"/>
  <c r="G17" i="13"/>
  <c r="G16" i="13"/>
  <c r="G15" i="13"/>
  <c r="G14" i="13"/>
  <c r="H14" i="13" s="1"/>
  <c r="G11" i="13"/>
  <c r="G10" i="13"/>
  <c r="C25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11" i="13"/>
  <c r="C10" i="13"/>
  <c r="D78" i="9"/>
  <c r="E78" i="9"/>
  <c r="F47" i="9"/>
  <c r="D46" i="9"/>
  <c r="D47" i="9" s="1"/>
  <c r="E46" i="9"/>
  <c r="E47" i="9"/>
  <c r="D45" i="9"/>
  <c r="E45" i="9"/>
  <c r="G45" i="9" s="1"/>
  <c r="D26" i="9"/>
  <c r="E26" i="9" s="1"/>
  <c r="G26" i="9" s="1"/>
  <c r="D25" i="9"/>
  <c r="E25" i="9"/>
  <c r="G25" i="9" s="1"/>
  <c r="D23" i="9"/>
  <c r="E23" i="9" s="1"/>
  <c r="G23" i="9" s="1"/>
  <c r="F22" i="9"/>
  <c r="E22" i="9"/>
  <c r="G22" i="9" s="1"/>
  <c r="D22" i="9"/>
  <c r="E21" i="9"/>
  <c r="F9" i="9"/>
  <c r="G12" i="44"/>
  <c r="G26" i="44"/>
  <c r="D8" i="44"/>
  <c r="D12" i="44"/>
  <c r="D27" i="44" s="1"/>
  <c r="D18" i="44"/>
  <c r="D22" i="44"/>
  <c r="D26" i="44"/>
  <c r="C8" i="44"/>
  <c r="C12" i="44"/>
  <c r="C18" i="44"/>
  <c r="C27" i="44" s="1"/>
  <c r="C22" i="44"/>
  <c r="C26" i="44"/>
  <c r="G39" i="44"/>
  <c r="D39" i="44"/>
  <c r="C39" i="44"/>
  <c r="E32" i="44"/>
  <c r="E13" i="44"/>
  <c r="E14" i="44"/>
  <c r="E15" i="44"/>
  <c r="E16" i="44"/>
  <c r="E9" i="44"/>
  <c r="E10" i="44"/>
  <c r="E6" i="40"/>
  <c r="E7" i="40"/>
  <c r="C8" i="40"/>
  <c r="B8" i="40"/>
  <c r="E21" i="44"/>
  <c r="E20" i="44"/>
  <c r="G94" i="9"/>
  <c r="I8" i="63"/>
  <c r="I7" i="63"/>
  <c r="I8" i="62"/>
  <c r="I9" i="62"/>
  <c r="I10" i="62"/>
  <c r="I11" i="62"/>
  <c r="I7" i="62"/>
  <c r="G8" i="62"/>
  <c r="G9" i="62"/>
  <c r="G10" i="62"/>
  <c r="G11" i="62"/>
  <c r="D6" i="19"/>
  <c r="D13" i="19" s="1"/>
  <c r="D7" i="19"/>
  <c r="D8" i="19"/>
  <c r="D9" i="19"/>
  <c r="D10" i="19"/>
  <c r="D11" i="19"/>
  <c r="D12" i="19"/>
  <c r="D5" i="19"/>
  <c r="K9" i="84"/>
  <c r="E9" i="84"/>
  <c r="J8" i="54"/>
  <c r="I8" i="54"/>
  <c r="G8" i="54"/>
  <c r="F8" i="54"/>
  <c r="E8" i="54"/>
  <c r="D8" i="54"/>
  <c r="C8" i="54"/>
  <c r="B8" i="54"/>
  <c r="F6" i="31"/>
  <c r="F5" i="31"/>
  <c r="D7" i="40"/>
  <c r="F11" i="50"/>
  <c r="G8" i="49"/>
  <c r="L18" i="85"/>
  <c r="H18" i="85"/>
  <c r="H62" i="13"/>
  <c r="H64" i="13"/>
  <c r="H50" i="13"/>
  <c r="H51" i="13"/>
  <c r="H52" i="13"/>
  <c r="H53" i="13"/>
  <c r="H54" i="13"/>
  <c r="H55" i="13"/>
  <c r="H56" i="13"/>
  <c r="H49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31" i="13"/>
  <c r="H11" i="13"/>
  <c r="H12" i="13"/>
  <c r="H13" i="13"/>
  <c r="H15" i="13"/>
  <c r="H16" i="13"/>
  <c r="H17" i="13"/>
  <c r="H19" i="13"/>
  <c r="H20" i="13"/>
  <c r="H21" i="13"/>
  <c r="H22" i="13"/>
  <c r="H23" i="13"/>
  <c r="H24" i="13"/>
  <c r="H25" i="13"/>
  <c r="H10" i="13"/>
  <c r="G91" i="9"/>
  <c r="G92" i="9"/>
  <c r="G93" i="9"/>
  <c r="G95" i="9"/>
  <c r="G96" i="9"/>
  <c r="G97" i="9"/>
  <c r="G90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72" i="9"/>
  <c r="G40" i="9"/>
  <c r="G41" i="9"/>
  <c r="G42" i="9"/>
  <c r="G43" i="9"/>
  <c r="G44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39" i="9"/>
  <c r="G10" i="9"/>
  <c r="G11" i="9"/>
  <c r="G12" i="9"/>
  <c r="G13" i="9"/>
  <c r="G14" i="9"/>
  <c r="G15" i="9"/>
  <c r="G16" i="9"/>
  <c r="G17" i="9"/>
  <c r="G18" i="9"/>
  <c r="G19" i="9"/>
  <c r="G20" i="9"/>
  <c r="G21" i="9"/>
  <c r="G24" i="9"/>
  <c r="G27" i="9"/>
  <c r="G28" i="9"/>
  <c r="G29" i="9"/>
  <c r="G30" i="9"/>
  <c r="G31" i="9"/>
  <c r="G32" i="9"/>
  <c r="G33" i="9"/>
  <c r="G34" i="9"/>
  <c r="G9" i="9"/>
  <c r="C12" i="6"/>
  <c r="G8" i="56"/>
  <c r="G8" i="51"/>
  <c r="B15" i="39"/>
  <c r="D10" i="78"/>
  <c r="C10" i="78"/>
  <c r="B10" i="78"/>
  <c r="L48" i="77"/>
  <c r="L38" i="77"/>
  <c r="L23" i="77"/>
  <c r="K48" i="77"/>
  <c r="K38" i="77"/>
  <c r="K23" i="77"/>
  <c r="J48" i="77"/>
  <c r="J38" i="77"/>
  <c r="J23" i="77"/>
  <c r="I48" i="77"/>
  <c r="I38" i="77"/>
  <c r="I23" i="77"/>
  <c r="H39" i="77"/>
  <c r="H40" i="77"/>
  <c r="H41" i="77"/>
  <c r="H42" i="77"/>
  <c r="H43" i="77"/>
  <c r="H44" i="77"/>
  <c r="H45" i="77"/>
  <c r="H46" i="77"/>
  <c r="H47" i="77"/>
  <c r="H48" i="77"/>
  <c r="H24" i="77"/>
  <c r="H25" i="77"/>
  <c r="H26" i="77"/>
  <c r="H27" i="77"/>
  <c r="H38" i="77" s="1"/>
  <c r="H28" i="77"/>
  <c r="H29" i="77"/>
  <c r="H30" i="77"/>
  <c r="H31" i="77"/>
  <c r="H32" i="77"/>
  <c r="H33" i="77"/>
  <c r="H34" i="77"/>
  <c r="H35" i="77"/>
  <c r="H36" i="77"/>
  <c r="H37" i="77"/>
  <c r="H6" i="77"/>
  <c r="H23" i="77" s="1"/>
  <c r="H7" i="77"/>
  <c r="H8" i="77"/>
  <c r="H9" i="77"/>
  <c r="H10" i="77"/>
  <c r="H11" i="77"/>
  <c r="H12" i="77"/>
  <c r="H13" i="77"/>
  <c r="H14" i="77"/>
  <c r="H15" i="77"/>
  <c r="H16" i="77"/>
  <c r="H17" i="77"/>
  <c r="H18" i="77"/>
  <c r="H19" i="77"/>
  <c r="H20" i="77"/>
  <c r="H21" i="77"/>
  <c r="H22" i="77"/>
  <c r="G48" i="77"/>
  <c r="G38" i="77"/>
  <c r="G23" i="77"/>
  <c r="F48" i="77"/>
  <c r="F38" i="77"/>
  <c r="F23" i="77"/>
  <c r="E39" i="77"/>
  <c r="E48" i="77" s="1"/>
  <c r="E40" i="77"/>
  <c r="E41" i="77"/>
  <c r="E42" i="77"/>
  <c r="E43" i="77"/>
  <c r="E44" i="77"/>
  <c r="E45" i="77"/>
  <c r="E46" i="77"/>
  <c r="E47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6" i="77"/>
  <c r="E7" i="77"/>
  <c r="E8" i="77"/>
  <c r="E23" i="77" s="1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D48" i="77"/>
  <c r="D38" i="77"/>
  <c r="D23" i="77"/>
  <c r="C48" i="77"/>
  <c r="C38" i="77"/>
  <c r="C23" i="77"/>
  <c r="F6" i="76"/>
  <c r="F7" i="76"/>
  <c r="F8" i="76"/>
  <c r="F9" i="76"/>
  <c r="E9" i="76"/>
  <c r="D9" i="76"/>
  <c r="C9" i="76"/>
  <c r="B9" i="76"/>
  <c r="J48" i="75"/>
  <c r="J38" i="75"/>
  <c r="J23" i="75"/>
  <c r="I48" i="75"/>
  <c r="I38" i="75"/>
  <c r="I23" i="75"/>
  <c r="H39" i="75"/>
  <c r="H40" i="75"/>
  <c r="H41" i="75"/>
  <c r="H42" i="75"/>
  <c r="H43" i="75"/>
  <c r="H44" i="75"/>
  <c r="H45" i="75"/>
  <c r="H46" i="75"/>
  <c r="H47" i="75"/>
  <c r="H48" i="75"/>
  <c r="H24" i="75"/>
  <c r="H25" i="75"/>
  <c r="H26" i="75"/>
  <c r="H27" i="75"/>
  <c r="H38" i="75" s="1"/>
  <c r="H28" i="75"/>
  <c r="H29" i="75"/>
  <c r="H30" i="75"/>
  <c r="H31" i="75"/>
  <c r="H32" i="75"/>
  <c r="H33" i="75"/>
  <c r="H34" i="75"/>
  <c r="H35" i="75"/>
  <c r="H36" i="75"/>
  <c r="H37" i="75"/>
  <c r="H6" i="75"/>
  <c r="H23" i="75" s="1"/>
  <c r="H7" i="75"/>
  <c r="H8" i="75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G48" i="75"/>
  <c r="G38" i="75"/>
  <c r="G23" i="75"/>
  <c r="F48" i="75"/>
  <c r="F38" i="75"/>
  <c r="F23" i="75"/>
  <c r="E48" i="75"/>
  <c r="E38" i="75"/>
  <c r="E23" i="75"/>
  <c r="D48" i="75"/>
  <c r="D38" i="75"/>
  <c r="D23" i="75"/>
  <c r="C48" i="75"/>
  <c r="C38" i="75"/>
  <c r="C23" i="75"/>
  <c r="F7" i="74"/>
  <c r="E7" i="74"/>
  <c r="D7" i="74"/>
  <c r="C7" i="74"/>
  <c r="B7" i="74"/>
  <c r="D6" i="73"/>
  <c r="C6" i="73"/>
  <c r="B6" i="73"/>
  <c r="C8" i="72"/>
  <c r="E10" i="71"/>
  <c r="D10" i="71"/>
  <c r="C10" i="71"/>
  <c r="B10" i="71"/>
  <c r="D12" i="70"/>
  <c r="B9" i="69"/>
  <c r="F9" i="68"/>
  <c r="E9" i="68"/>
  <c r="D9" i="68"/>
  <c r="B9" i="68"/>
  <c r="E7" i="67"/>
  <c r="D7" i="67"/>
  <c r="C7" i="67"/>
  <c r="B7" i="67"/>
  <c r="F8" i="66"/>
  <c r="E8" i="66"/>
  <c r="D8" i="66"/>
  <c r="B8" i="66"/>
  <c r="E12" i="65"/>
  <c r="D12" i="65"/>
  <c r="C12" i="65"/>
  <c r="B12" i="65"/>
  <c r="E8" i="64"/>
  <c r="D8" i="64"/>
  <c r="C8" i="64"/>
  <c r="B8" i="64"/>
  <c r="K9" i="63"/>
  <c r="J9" i="63"/>
  <c r="G7" i="63"/>
  <c r="G8" i="63"/>
  <c r="G9" i="63" s="1"/>
  <c r="I9" i="63"/>
  <c r="H9" i="63"/>
  <c r="F9" i="63"/>
  <c r="E9" i="63"/>
  <c r="D9" i="63"/>
  <c r="C9" i="63"/>
  <c r="B9" i="63"/>
  <c r="L12" i="62"/>
  <c r="K12" i="62"/>
  <c r="J12" i="62"/>
  <c r="G7" i="62"/>
  <c r="G12" i="62" s="1"/>
  <c r="I12" i="62"/>
  <c r="H12" i="62"/>
  <c r="F12" i="62"/>
  <c r="E12" i="62"/>
  <c r="D12" i="62"/>
  <c r="C12" i="62"/>
  <c r="B12" i="62"/>
  <c r="G8" i="61"/>
  <c r="E8" i="61"/>
  <c r="D8" i="61"/>
  <c r="C8" i="61"/>
  <c r="J9" i="60"/>
  <c r="I9" i="60"/>
  <c r="H5" i="60"/>
  <c r="H6" i="60"/>
  <c r="H9" i="60" s="1"/>
  <c r="H7" i="60"/>
  <c r="H8" i="60"/>
  <c r="G9" i="60"/>
  <c r="F9" i="60"/>
  <c r="E5" i="60"/>
  <c r="E6" i="60"/>
  <c r="E9" i="60" s="1"/>
  <c r="E7" i="60"/>
  <c r="E8" i="60"/>
  <c r="D9" i="60"/>
  <c r="C9" i="60"/>
  <c r="B9" i="60"/>
  <c r="L9" i="59"/>
  <c r="K9" i="59"/>
  <c r="J5" i="59"/>
  <c r="J9" i="59" s="1"/>
  <c r="J6" i="59"/>
  <c r="J7" i="59"/>
  <c r="J8" i="59"/>
  <c r="I9" i="59"/>
  <c r="H9" i="59"/>
  <c r="G5" i="59"/>
  <c r="G6" i="59"/>
  <c r="G9" i="59" s="1"/>
  <c r="G7" i="59"/>
  <c r="G8" i="59"/>
  <c r="F9" i="59"/>
  <c r="E9" i="59"/>
  <c r="D9" i="59"/>
  <c r="K12" i="58"/>
  <c r="J12" i="58"/>
  <c r="I12" i="58"/>
  <c r="H12" i="58"/>
  <c r="G12" i="58"/>
  <c r="E12" i="58"/>
  <c r="D12" i="58"/>
  <c r="C12" i="58"/>
  <c r="E6" i="57"/>
  <c r="D6" i="57"/>
  <c r="C6" i="57"/>
  <c r="B6" i="57"/>
  <c r="I10" i="56"/>
  <c r="H10" i="56"/>
  <c r="G5" i="56"/>
  <c r="G6" i="56"/>
  <c r="G10" i="56" s="1"/>
  <c r="G7" i="56"/>
  <c r="G9" i="56"/>
  <c r="F10" i="56"/>
  <c r="E10" i="56"/>
  <c r="D10" i="56"/>
  <c r="C10" i="56"/>
  <c r="B10" i="56"/>
  <c r="I11" i="55"/>
  <c r="H11" i="55"/>
  <c r="G5" i="55"/>
  <c r="G6" i="55"/>
  <c r="G7" i="55"/>
  <c r="G8" i="55"/>
  <c r="G11" i="55" s="1"/>
  <c r="G9" i="55"/>
  <c r="G10" i="55"/>
  <c r="F11" i="55"/>
  <c r="E11" i="55"/>
  <c r="D11" i="55"/>
  <c r="C11" i="55"/>
  <c r="B11" i="55"/>
  <c r="H5" i="54"/>
  <c r="H6" i="54"/>
  <c r="H7" i="54"/>
  <c r="H8" i="54"/>
  <c r="G9" i="53"/>
  <c r="F9" i="53"/>
  <c r="E5" i="53"/>
  <c r="E6" i="53"/>
  <c r="E9" i="53" s="1"/>
  <c r="E7" i="53"/>
  <c r="E8" i="53"/>
  <c r="D9" i="53"/>
  <c r="C9" i="53"/>
  <c r="B9" i="53"/>
  <c r="I8" i="52"/>
  <c r="H8" i="52"/>
  <c r="G5" i="52"/>
  <c r="G6" i="52"/>
  <c r="G7" i="52"/>
  <c r="G8" i="52"/>
  <c r="F8" i="52"/>
  <c r="E8" i="52"/>
  <c r="D8" i="52"/>
  <c r="C8" i="52"/>
  <c r="B8" i="52"/>
  <c r="I10" i="51"/>
  <c r="H10" i="51"/>
  <c r="G5" i="51"/>
  <c r="G10" i="51" s="1"/>
  <c r="G6" i="51"/>
  <c r="G7" i="51"/>
  <c r="G9" i="51"/>
  <c r="F10" i="51"/>
  <c r="E10" i="51"/>
  <c r="D10" i="51"/>
  <c r="C10" i="51"/>
  <c r="B10" i="51"/>
  <c r="I11" i="50"/>
  <c r="H11" i="50"/>
  <c r="G5" i="50"/>
  <c r="G11" i="50" s="1"/>
  <c r="G6" i="50"/>
  <c r="G7" i="50"/>
  <c r="G8" i="50"/>
  <c r="G9" i="50"/>
  <c r="G10" i="50"/>
  <c r="E11" i="50"/>
  <c r="D11" i="50"/>
  <c r="C11" i="50"/>
  <c r="B11" i="50"/>
  <c r="J8" i="49"/>
  <c r="I8" i="49"/>
  <c r="H5" i="49"/>
  <c r="H6" i="49"/>
  <c r="H7" i="49"/>
  <c r="H8" i="49"/>
  <c r="F8" i="49"/>
  <c r="E8" i="49"/>
  <c r="D8" i="49"/>
  <c r="C8" i="49"/>
  <c r="B8" i="49"/>
  <c r="G9" i="48"/>
  <c r="F9" i="48"/>
  <c r="E9" i="48"/>
  <c r="C9" i="48"/>
  <c r="H11" i="47"/>
  <c r="G11" i="47"/>
  <c r="F11" i="47"/>
  <c r="E11" i="47"/>
  <c r="D11" i="47"/>
  <c r="C11" i="47"/>
  <c r="B11" i="47"/>
  <c r="P32" i="85"/>
  <c r="P23" i="85"/>
  <c r="O32" i="85"/>
  <c r="O23" i="85"/>
  <c r="N32" i="85"/>
  <c r="N23" i="85"/>
  <c r="M32" i="85"/>
  <c r="M23" i="85"/>
  <c r="L6" i="85"/>
  <c r="L7" i="85"/>
  <c r="L8" i="85"/>
  <c r="L23" i="85" s="1"/>
  <c r="L9" i="85"/>
  <c r="L10" i="85"/>
  <c r="L11" i="85"/>
  <c r="L12" i="85"/>
  <c r="L13" i="85"/>
  <c r="L14" i="85"/>
  <c r="L15" i="85"/>
  <c r="L16" i="85"/>
  <c r="L17" i="85"/>
  <c r="L19" i="85"/>
  <c r="L20" i="85"/>
  <c r="L21" i="85"/>
  <c r="L22" i="85"/>
  <c r="K23" i="85"/>
  <c r="J23" i="85"/>
  <c r="H6" i="85"/>
  <c r="H23" i="85" s="1"/>
  <c r="H7" i="85"/>
  <c r="H8" i="85"/>
  <c r="H9" i="85"/>
  <c r="H10" i="85"/>
  <c r="H11" i="85"/>
  <c r="H12" i="85"/>
  <c r="H13" i="85"/>
  <c r="H14" i="85"/>
  <c r="H15" i="85"/>
  <c r="H16" i="85"/>
  <c r="H17" i="85"/>
  <c r="H19" i="85"/>
  <c r="H21" i="85"/>
  <c r="H22" i="85"/>
  <c r="G23" i="85"/>
  <c r="F23" i="85"/>
  <c r="C32" i="85"/>
  <c r="E8" i="43"/>
  <c r="D8" i="43"/>
  <c r="C8" i="43"/>
  <c r="B8" i="43"/>
  <c r="O9" i="84"/>
  <c r="N9" i="84"/>
  <c r="M5" i="84"/>
  <c r="M6" i="84"/>
  <c r="M7" i="84"/>
  <c r="M9" i="84" s="1"/>
  <c r="M8" i="84"/>
  <c r="L9" i="84"/>
  <c r="J9" i="84"/>
  <c r="I9" i="84"/>
  <c r="H9" i="84"/>
  <c r="G5" i="84"/>
  <c r="G6" i="84"/>
  <c r="G9" i="84" s="1"/>
  <c r="G7" i="84"/>
  <c r="G8" i="84"/>
  <c r="F9" i="84"/>
  <c r="D9" i="84"/>
  <c r="C9" i="84"/>
  <c r="B9" i="84"/>
  <c r="E9" i="41"/>
  <c r="D9" i="41"/>
  <c r="C9" i="41"/>
  <c r="B9" i="41"/>
  <c r="G8" i="40"/>
  <c r="F8" i="40"/>
  <c r="D8" i="40" s="1"/>
  <c r="F15" i="39"/>
  <c r="E15" i="39"/>
  <c r="D15" i="39"/>
  <c r="C15" i="39"/>
  <c r="E8" i="38"/>
  <c r="D8" i="38"/>
  <c r="C8" i="38"/>
  <c r="B8" i="38"/>
  <c r="J16" i="37"/>
  <c r="I16" i="37"/>
  <c r="H6" i="37"/>
  <c r="H16" i="37" s="1"/>
  <c r="H7" i="37"/>
  <c r="H8" i="37"/>
  <c r="H9" i="37"/>
  <c r="H10" i="37"/>
  <c r="H11" i="37"/>
  <c r="H12" i="37"/>
  <c r="H13" i="37"/>
  <c r="H14" i="37"/>
  <c r="H15" i="37"/>
  <c r="G16" i="37"/>
  <c r="F16" i="37"/>
  <c r="E16" i="37"/>
  <c r="D16" i="37"/>
  <c r="C16" i="37"/>
  <c r="B16" i="37"/>
  <c r="J16" i="36"/>
  <c r="I16" i="36"/>
  <c r="H6" i="36"/>
  <c r="H7" i="36"/>
  <c r="H8" i="36"/>
  <c r="H9" i="36"/>
  <c r="H10" i="36"/>
  <c r="H11" i="36"/>
  <c r="H12" i="36"/>
  <c r="H13" i="36"/>
  <c r="H14" i="36"/>
  <c r="H15" i="36"/>
  <c r="H16" i="36"/>
  <c r="G16" i="36"/>
  <c r="F16" i="36"/>
  <c r="E16" i="36"/>
  <c r="D16" i="36"/>
  <c r="C16" i="36"/>
  <c r="B16" i="36"/>
  <c r="E12" i="35"/>
  <c r="D12" i="35"/>
  <c r="B12" i="35"/>
  <c r="B9" i="34"/>
  <c r="Q10" i="33"/>
  <c r="P10" i="33"/>
  <c r="O6" i="33"/>
  <c r="O7" i="33"/>
  <c r="O8" i="33"/>
  <c r="O10" i="33" s="1"/>
  <c r="O9" i="33"/>
  <c r="N10" i="33"/>
  <c r="M10" i="33"/>
  <c r="L10" i="33"/>
  <c r="K10" i="33"/>
  <c r="J10" i="33"/>
  <c r="I6" i="33"/>
  <c r="I7" i="33"/>
  <c r="I10" i="33" s="1"/>
  <c r="I8" i="33"/>
  <c r="I9" i="33"/>
  <c r="H10" i="33"/>
  <c r="G10" i="33"/>
  <c r="F10" i="33"/>
  <c r="E10" i="33"/>
  <c r="D10" i="33"/>
  <c r="C10" i="33"/>
  <c r="J5" i="32"/>
  <c r="J6" i="32"/>
  <c r="J8" i="32"/>
  <c r="J9" i="32"/>
  <c r="I10" i="32"/>
  <c r="E5" i="32"/>
  <c r="E10" i="32" s="1"/>
  <c r="E6" i="32"/>
  <c r="E7" i="32"/>
  <c r="E8" i="32"/>
  <c r="E9" i="32"/>
  <c r="D10" i="32"/>
  <c r="C10" i="32"/>
  <c r="B10" i="32"/>
  <c r="H7" i="31"/>
  <c r="G7" i="31"/>
  <c r="F7" i="31"/>
  <c r="E7" i="31"/>
  <c r="D7" i="31"/>
  <c r="C7" i="31"/>
  <c r="B7" i="31"/>
  <c r="D5" i="30"/>
  <c r="D6" i="30"/>
  <c r="D7" i="30"/>
  <c r="D8" i="30"/>
  <c r="D9" i="30"/>
  <c r="C9" i="30"/>
  <c r="B9" i="30"/>
  <c r="G8" i="29"/>
  <c r="F8" i="29"/>
  <c r="D5" i="29"/>
  <c r="D6" i="29"/>
  <c r="D8" i="29" s="1"/>
  <c r="D7" i="29"/>
  <c r="B8" i="29"/>
  <c r="B8" i="28"/>
  <c r="F18" i="27"/>
  <c r="E5" i="27"/>
  <c r="E6" i="27"/>
  <c r="E7" i="27"/>
  <c r="E18" i="27" s="1"/>
  <c r="E8" i="27"/>
  <c r="E9" i="27"/>
  <c r="E10" i="27"/>
  <c r="E11" i="27"/>
  <c r="E12" i="27"/>
  <c r="E13" i="27"/>
  <c r="E14" i="27"/>
  <c r="E15" i="27"/>
  <c r="E16" i="27"/>
  <c r="E17" i="27"/>
  <c r="D18" i="27"/>
  <c r="C18" i="27"/>
  <c r="E12" i="26"/>
  <c r="D12" i="26"/>
  <c r="C12" i="26"/>
  <c r="B12" i="26"/>
  <c r="E8" i="25"/>
  <c r="D8" i="25"/>
  <c r="C8" i="25"/>
  <c r="B8" i="25"/>
  <c r="G13" i="24"/>
  <c r="F13" i="24"/>
  <c r="E13" i="24"/>
  <c r="D5" i="24"/>
  <c r="D6" i="24"/>
  <c r="D13" i="24" s="1"/>
  <c r="D7" i="24"/>
  <c r="D8" i="24"/>
  <c r="D9" i="24"/>
  <c r="D10" i="24"/>
  <c r="D11" i="24"/>
  <c r="D12" i="24"/>
  <c r="C13" i="24"/>
  <c r="B13" i="24"/>
  <c r="D10" i="23"/>
  <c r="D8" i="23"/>
  <c r="H45" i="22"/>
  <c r="G45" i="22"/>
  <c r="F45" i="22"/>
  <c r="E5" i="22"/>
  <c r="E6" i="22"/>
  <c r="E45" i="22" s="1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D45" i="22"/>
  <c r="C45" i="22"/>
  <c r="D8" i="21"/>
  <c r="C8" i="21"/>
  <c r="B8" i="21"/>
  <c r="E8" i="20"/>
  <c r="D8" i="20"/>
  <c r="B8" i="20"/>
  <c r="G13" i="19"/>
  <c r="F13" i="19"/>
  <c r="C13" i="19"/>
  <c r="B13" i="19"/>
  <c r="J8" i="18"/>
  <c r="I8" i="18"/>
  <c r="H8" i="18"/>
  <c r="G6" i="18"/>
  <c r="G8" i="18" s="1"/>
  <c r="G7" i="18"/>
  <c r="F8" i="18"/>
  <c r="E8" i="18"/>
  <c r="D8" i="18"/>
  <c r="C8" i="18"/>
  <c r="B8" i="18"/>
  <c r="B6" i="83"/>
  <c r="G15" i="82"/>
  <c r="F15" i="82"/>
  <c r="E15" i="82"/>
  <c r="D5" i="82"/>
  <c r="D15" i="82" s="1"/>
  <c r="D6" i="82"/>
  <c r="D7" i="82"/>
  <c r="D8" i="82"/>
  <c r="D9" i="82"/>
  <c r="D10" i="82"/>
  <c r="D11" i="82"/>
  <c r="D12" i="82"/>
  <c r="D13" i="82"/>
  <c r="D14" i="82"/>
  <c r="C15" i="82"/>
  <c r="B15" i="82"/>
  <c r="F8" i="15"/>
  <c r="F10" i="15" s="1"/>
  <c r="F9" i="15"/>
  <c r="F5" i="15"/>
  <c r="F7" i="15" s="1"/>
  <c r="F6" i="15"/>
  <c r="E10" i="15"/>
  <c r="E7" i="15"/>
  <c r="D10" i="15"/>
  <c r="D7" i="15"/>
  <c r="C10" i="15"/>
  <c r="C7" i="15"/>
  <c r="I12" i="14"/>
  <c r="G12" i="14"/>
  <c r="E5" i="14"/>
  <c r="E12" i="14" s="1"/>
  <c r="E6" i="14"/>
  <c r="E7" i="14"/>
  <c r="E8" i="14"/>
  <c r="E9" i="14"/>
  <c r="E10" i="14"/>
  <c r="E11" i="14"/>
  <c r="D12" i="14"/>
  <c r="C12" i="14"/>
  <c r="B12" i="14"/>
  <c r="G26" i="11"/>
  <c r="H26" i="11"/>
  <c r="G25" i="11"/>
  <c r="H25" i="11" s="1"/>
  <c r="G24" i="11"/>
  <c r="H24" i="11"/>
  <c r="G23" i="11"/>
  <c r="H23" i="11" s="1"/>
  <c r="G22" i="11"/>
  <c r="H22" i="11"/>
  <c r="G21" i="11"/>
  <c r="H21" i="11" s="1"/>
  <c r="G20" i="11"/>
  <c r="H20" i="11"/>
  <c r="G19" i="11"/>
  <c r="H19" i="11" s="1"/>
  <c r="G18" i="11"/>
  <c r="H18" i="11"/>
  <c r="G17" i="11"/>
  <c r="H17" i="11" s="1"/>
  <c r="G16" i="11"/>
  <c r="H16" i="11"/>
  <c r="G15" i="11"/>
  <c r="H15" i="11" s="1"/>
  <c r="G14" i="11"/>
  <c r="H14" i="11"/>
  <c r="G13" i="11"/>
  <c r="H13" i="11" s="1"/>
  <c r="G12" i="11"/>
  <c r="H12" i="11"/>
  <c r="G11" i="11"/>
  <c r="H11" i="11" s="1"/>
  <c r="G10" i="11"/>
  <c r="H10" i="11"/>
  <c r="G9" i="11"/>
  <c r="H9" i="11" s="1"/>
  <c r="E37" i="44"/>
  <c r="E36" i="44"/>
  <c r="E35" i="44"/>
  <c r="E34" i="44"/>
  <c r="E33" i="44"/>
  <c r="E25" i="44"/>
  <c r="E24" i="44"/>
  <c r="E23" i="44"/>
  <c r="E9" i="40"/>
  <c r="D9" i="40"/>
  <c r="D6" i="40"/>
  <c r="H10" i="32" l="1"/>
  <c r="J7" i="32"/>
  <c r="J10" i="32" s="1"/>
  <c r="E26" i="44"/>
  <c r="E19" i="44"/>
  <c r="F22" i="44"/>
  <c r="E22" i="44" s="1"/>
  <c r="G15" i="27"/>
  <c r="G18" i="27"/>
  <c r="F10" i="32"/>
  <c r="E38" i="44"/>
  <c r="H18" i="27"/>
  <c r="F12" i="44"/>
  <c r="E12" i="44" s="1"/>
  <c r="G22" i="44"/>
  <c r="G27" i="44" s="1"/>
  <c r="I8" i="27"/>
  <c r="F5" i="44"/>
  <c r="F17" i="44"/>
  <c r="H15" i="27"/>
  <c r="I15" i="27" s="1"/>
  <c r="D5" i="40"/>
  <c r="I9" i="27"/>
  <c r="F18" i="44" l="1"/>
  <c r="E17" i="44"/>
  <c r="F8" i="44"/>
  <c r="E8" i="44" s="1"/>
  <c r="E5" i="44"/>
  <c r="I18" i="27"/>
  <c r="E18" i="44" l="1"/>
  <c r="F27" i="44"/>
  <c r="E27" i="44" s="1"/>
</calcChain>
</file>

<file path=xl/sharedStrings.xml><?xml version="1.0" encoding="utf-8"?>
<sst xmlns="http://schemas.openxmlformats.org/spreadsheetml/2006/main" count="2290" uniqueCount="892">
  <si>
    <t>Salvaguardia e valorizzazione del paesaggio e protezione dell'ambiente</t>
  </si>
  <si>
    <t>Altre</t>
  </si>
  <si>
    <t>Contenuto dell'attività</t>
  </si>
  <si>
    <t>Capacità gestionali, amministrative e di marketing</t>
  </si>
  <si>
    <t>Formazione TIC</t>
  </si>
  <si>
    <t>Nuovi macchinari e processi tecnologici/pratiche innovative</t>
  </si>
  <si>
    <t>Nuovi requisiti</t>
  </si>
  <si>
    <t>Qualità dei prodotti agricoli</t>
  </si>
  <si>
    <t>Agricoltura</t>
  </si>
  <si>
    <t>Industria dei prodotti alimentari</t>
  </si>
  <si>
    <t>Silvicoltura</t>
  </si>
  <si>
    <t>Numero unico di partecipanti</t>
  </si>
  <si>
    <t>Spesa pubblica 
(000 di euro)</t>
  </si>
  <si>
    <t>Genere</t>
  </si>
  <si>
    <t>Maschi</t>
  </si>
  <si>
    <t>Femmine</t>
  </si>
  <si>
    <t>Età</t>
  </si>
  <si>
    <t xml:space="preserve">Animali da pascolo  (escluso settore lattiero-caseario)              </t>
  </si>
  <si>
    <t>Suini</t>
  </si>
  <si>
    <t>Pollame</t>
  </si>
  <si>
    <t>Aziende miste (coltivazioni - allevamento)</t>
  </si>
  <si>
    <t>Impegni del precedente periodo di programmazione</t>
  </si>
  <si>
    <t>Tipo di settore agricolo</t>
  </si>
  <si>
    <t xml:space="preserve">Grandi colture                     </t>
  </si>
  <si>
    <t>Orticoltura</t>
  </si>
  <si>
    <t>Vino</t>
  </si>
  <si>
    <t>Coltivazioni permanenti</t>
  </si>
  <si>
    <t>Settore lattiero-caseario</t>
  </si>
  <si>
    <t>Tipo di beneficiario</t>
  </si>
  <si>
    <t>Imprenditori agricoli</t>
  </si>
  <si>
    <t>Lavoratori agricoli</t>
  </si>
  <si>
    <t>Gestione d'impresa</t>
  </si>
  <si>
    <t>Agricoltura biologica</t>
  </si>
  <si>
    <t xml:space="preserve">Tipo di consulenza </t>
  </si>
  <si>
    <t>Requisiti minimi (art. 24 del reg. (CE) n. 1698/2005)</t>
  </si>
  <si>
    <t>Ambientale, incluso agroambientale</t>
  </si>
  <si>
    <t>Sicurezza sul lavoro</t>
  </si>
  <si>
    <t>Benessere degli animali</t>
  </si>
  <si>
    <t>Sanità pubblica, salute delle piante e degli animali</t>
  </si>
  <si>
    <t>≤ 15.000 EUR</t>
  </si>
  <si>
    <t>&gt; 15.000 EUR</t>
  </si>
  <si>
    <t>Ambiente</t>
  </si>
  <si>
    <t>Tipo di servizio</t>
  </si>
  <si>
    <t>Servizi di gestione</t>
  </si>
  <si>
    <t>Servizi di sostituzione</t>
  </si>
  <si>
    <t>Consulenza (aziende agricole/forestali)</t>
  </si>
  <si>
    <t>Ammodernamento delle aziende</t>
  </si>
  <si>
    <t>Macchine</t>
  </si>
  <si>
    <t>Fabbricati</t>
  </si>
  <si>
    <t>Miglioramento fondiario</t>
  </si>
  <si>
    <t>Tipologia di investimenti</t>
  </si>
  <si>
    <t>Produzione biologica</t>
  </si>
  <si>
    <t>Produzione convenzionale</t>
  </si>
  <si>
    <t>Persone fisiche</t>
  </si>
  <si>
    <t>Persone giuridiche</t>
  </si>
  <si>
    <t>Zone di cui alla direttiva 2000/60/CE</t>
  </si>
  <si>
    <t>Zone miste</t>
  </si>
  <si>
    <t>Area d'intervento</t>
  </si>
  <si>
    <t>Regioni ultraperiferiche</t>
  </si>
  <si>
    <t>Isole minori del Mar Egeo (reg. (CEE) n. 2019/93)</t>
  </si>
  <si>
    <t>Zone caratterizzate da svantaggi naturali, diverse dalle zone montane</t>
  </si>
  <si>
    <t>Zone Natura 2000</t>
  </si>
  <si>
    <t>Altre produzioni</t>
  </si>
  <si>
    <t>Tipo di imprenditore</t>
  </si>
  <si>
    <t>Imprenditori privati</t>
  </si>
  <si>
    <t>Comuni</t>
  </si>
  <si>
    <t>Aziende miste</t>
  </si>
  <si>
    <t>Tipo di settore</t>
  </si>
  <si>
    <t>Animali da pascolo</t>
  </si>
  <si>
    <t>Suini e/o pollame</t>
  </si>
  <si>
    <t>Produzioni non alimentari</t>
  </si>
  <si>
    <t>Tipo di attività</t>
  </si>
  <si>
    <t>Tipo di impresa</t>
  </si>
  <si>
    <t>Microimprese /
piccole imprese</t>
  </si>
  <si>
    <t>Medie imprese</t>
  </si>
  <si>
    <t>Imprese medio-grandi</t>
  </si>
  <si>
    <t>Altre regioni</t>
  </si>
  <si>
    <t>Trasformazione/
commercializzazione</t>
  </si>
  <si>
    <t>Sviluppo</t>
  </si>
  <si>
    <t>Tipo di iniziativa di cooperazione</t>
  </si>
  <si>
    <t>Sviluppo di nuovi prodotti</t>
  </si>
  <si>
    <t>Sviluppo di nuove tecniche</t>
  </si>
  <si>
    <t>Alimenti</t>
  </si>
  <si>
    <t>Tipi di operazione</t>
  </si>
  <si>
    <t>Accesso</t>
  </si>
  <si>
    <t>Approvvigionamento di energia</t>
  </si>
  <si>
    <t>Gestione delle risorse idriche</t>
  </si>
  <si>
    <t>Ricomposizione e miglioramento fondiari</t>
  </si>
  <si>
    <t>Terreni agricoli</t>
  </si>
  <si>
    <t>Terreni forestali</t>
  </si>
  <si>
    <t>Tipo di azione</t>
  </si>
  <si>
    <t>Prevenzione</t>
  </si>
  <si>
    <t>Ripristino</t>
  </si>
  <si>
    <t>Sottotipo di azione</t>
  </si>
  <si>
    <t>Infrastrutture</t>
  </si>
  <si>
    <t>Reimpianto</t>
  </si>
  <si>
    <t>Alluvioni</t>
  </si>
  <si>
    <t>Tempeste</t>
  </si>
  <si>
    <t>Malattie</t>
  </si>
  <si>
    <t>Incendi</t>
  </si>
  <si>
    <t>Tipo di danni</t>
  </si>
  <si>
    <t>Combinazione</t>
  </si>
  <si>
    <t>Tutela dell'ambiente</t>
  </si>
  <si>
    <t>Sanità pubblica</t>
  </si>
  <si>
    <t>Polizia sanitaria</t>
  </si>
  <si>
    <t>Fitosanità</t>
  </si>
  <si>
    <t>Oli e grassi</t>
  </si>
  <si>
    <t>Ortofrutticoli e cereali, allo stato naturale o trasformati</t>
  </si>
  <si>
    <t>Birra</t>
  </si>
  <si>
    <t>Bevande a base di estratti di piante</t>
  </si>
  <si>
    <t>Prodotti di panetteria, pasticceria, confetteria o biscotteria</t>
  </si>
  <si>
    <t>Altri prodotti alimentari</t>
  </si>
  <si>
    <t>Categoria di prodotto</t>
  </si>
  <si>
    <t>Carni fresche</t>
  </si>
  <si>
    <t>Prodotti a base di carne</t>
  </si>
  <si>
    <t>Formaggi</t>
  </si>
  <si>
    <t>Altri prodotti di origine animale</t>
  </si>
  <si>
    <t>Regime comunitario</t>
  </si>
  <si>
    <t>Regime nazionale</t>
  </si>
  <si>
    <t>Dimensioni delle aziende</t>
  </si>
  <si>
    <t>Dimensioni &lt; 5 ha</t>
  </si>
  <si>
    <t>5 ha ≤ dimensione &lt; 10 ha</t>
  </si>
  <si>
    <t>Dimensioni ≥ 10 ha</t>
  </si>
  <si>
    <t>Tipo di zona</t>
  </si>
  <si>
    <t>Zone umide</t>
  </si>
  <si>
    <t>Zone collinari</t>
  </si>
  <si>
    <t>Zone con condizioni climatiche avverse</t>
  </si>
  <si>
    <t>Zone costiere e isole minori</t>
  </si>
  <si>
    <t>4. Diversificazione della rotazione delle colture, mantenimento di superfici messe a riposo</t>
  </si>
  <si>
    <t>5. Riduzione delle zone irrigue e/o dei tassi di irrigazione, limitazione del drenaggio</t>
  </si>
  <si>
    <t>6. Azioni mirate a preservare il suolo (ad es. tecniche per prevenire/ridurre l'erosione, inerbimento, agricoltura di conservazione, pacciamatura)</t>
  </si>
  <si>
    <t>7. Creazione, mantenimento di caratteristiche ecologiche (ad es., margini dei terreni, aree tampone, inerbimento, siepi, alberi)</t>
  </si>
  <si>
    <t>8. Gestione dei paesaggi, dei pascoli e dei siti ad elevato valore naturale</t>
  </si>
  <si>
    <t>9. Azioni mirate a mantenere gli habitat favorevoli alla biodiversità (ad es. lasciando le stoppie invernali sui seminativi, adeguando le date della falciatura)</t>
  </si>
  <si>
    <t>10. Specie minacciate di estinzione</t>
  </si>
  <si>
    <t>11. Altre azioni mirate (ad es. uso della pianificazione ambientale integrata)</t>
  </si>
  <si>
    <t>Azioni finalizzate in materia di risorse genetiche</t>
  </si>
  <si>
    <t>Tipo di impegno</t>
  </si>
  <si>
    <t>Azioni concertate</t>
  </si>
  <si>
    <t>* Spesa per i nuovi contratti conclusi nell'anno N, this data should also be included in the 'existing' column</t>
  </si>
  <si>
    <t xml:space="preserve">0. Regime "Entry level" </t>
  </si>
  <si>
    <t>1. Agricoltura biologica</t>
  </si>
  <si>
    <t>2. Produzione integrata</t>
  </si>
  <si>
    <t>3. Altre forme di estensivizzazione dei sistemi di produzione agricola</t>
  </si>
  <si>
    <t>3b. Riduzione, migliore gestione dei prodotti fitosanitari</t>
  </si>
  <si>
    <t>3c. Estensivizzazione della produzione animale</t>
  </si>
  <si>
    <t>8a. Mantenimento del paesaggio e conservazione di habitat agricoli di alto pregio naturale, inclusa la conservazione del patrimonio storico (ad es. muri di pietra, terrazzamenti, piccole zone boschive)</t>
  </si>
  <si>
    <t>8b. Gestione (compresi limiti ai coefficienti di densità per il bestiame, misure relative alla scarsa intensità, falciatura) e creazione di pascoli (compresa la conversione di seminativi)</t>
  </si>
  <si>
    <t>8c. Gestione di altri habitat agricoli di alto pregio naturale (ad. es. frutteti tradizionali)</t>
  </si>
  <si>
    <t>10a. Mantenimento delle razze locali a rischio</t>
  </si>
  <si>
    <t>10b. Protezione delle varietà vegetali rare minacciate di erosione genetica</t>
  </si>
  <si>
    <t>Risorse genetiche delle piante coltivate</t>
  </si>
  <si>
    <t>Sottotipo di impegno</t>
  </si>
  <si>
    <t>Risorse genetiche animali</t>
  </si>
  <si>
    <t>3a. Riduzione, migliore gestione dei fertilizzanti</t>
  </si>
  <si>
    <t>Aziende agricole</t>
  </si>
  <si>
    <t>Altri gestori del territorio</t>
  </si>
  <si>
    <t xml:space="preserve">Superficie fisica interessata dal sostegno (ha) </t>
  </si>
  <si>
    <t>Esistente</t>
  </si>
  <si>
    <t>Numero di unità di bestiame</t>
  </si>
  <si>
    <t>Altri animali tenuti per fini di allevamento (direttiva 98/58/CE)</t>
  </si>
  <si>
    <t>Tipo di animali</t>
  </si>
  <si>
    <t>Vitelli (direttiva 91/629/CEE);</t>
  </si>
  <si>
    <t>Bovini diversi dai vitelli</t>
  </si>
  <si>
    <t>Suini (Direttiva 91/630/CEE)</t>
  </si>
  <si>
    <t>Pollame/uova</t>
  </si>
  <si>
    <t>Investimenti connessi con</t>
  </si>
  <si>
    <t>Investimenti aziendali che valorizzano in termini di pubblica utilità i terreni agricoli</t>
  </si>
  <si>
    <t>Sottotipo di zona</t>
  </si>
  <si>
    <t>l'adempimento degli impegni adottati in conformità della misura di cui all'articolo 36, lettera a), punto iv)</t>
  </si>
  <si>
    <t>altri obiettivi agroambientali (biodiversità, uso dell'acqua, nitrati, ecc.)</t>
  </si>
  <si>
    <t>di altre zone di valore elevato da definire nel programma</t>
  </si>
  <si>
    <t>Tipo di proprietà terriera</t>
  </si>
  <si>
    <t>Terreni agricoli di proprietà di privati (persone fisiche o giuridiche di diritto privato)</t>
  </si>
  <si>
    <t>Terreni agricoli detenuti da autorità pubbliche (comuni e associazioni municipali)</t>
  </si>
  <si>
    <t>Conifere</t>
  </si>
  <si>
    <t>Latifoglie</t>
  </si>
  <si>
    <t>Specie a rapido accrescimento</t>
  </si>
  <si>
    <t>Piantagioni miste</t>
  </si>
  <si>
    <t>Motivazione ambientale</t>
  </si>
  <si>
    <t>Prevenzione dell'erosione o desertificazione</t>
  </si>
  <si>
    <t>Miglioramento della biodiversità</t>
  </si>
  <si>
    <t>Protezione delle risorse idriche</t>
  </si>
  <si>
    <t>Prevenzione delle alluvioni</t>
  </si>
  <si>
    <t>Riduzione dei cambiamenti climatici</t>
  </si>
  <si>
    <t>Articolo 36, lettera a), punti i) e ii) del reg. 1698/2005</t>
  </si>
  <si>
    <t>Articolo 36, lettera a), punto iii) del reg. 1698/2005</t>
  </si>
  <si>
    <t>Altri settori</t>
  </si>
  <si>
    <t>Uso agricolo del suolo</t>
  </si>
  <si>
    <t>Formazioni erbose</t>
  </si>
  <si>
    <t>Terreni non agricoli di proprietà di privati (persone fisiche o giuridiche di diritto privato)</t>
  </si>
  <si>
    <t>Terreni non agricoli detenuti da autorità pubbliche (comuni e associazioni municipali)</t>
  </si>
  <si>
    <t>Tipo di pagamento</t>
  </si>
  <si>
    <t>Conservazione degli ecosistemi di grande pregio</t>
  </si>
  <si>
    <t xml:space="preserve">Consolidamento della funzione protettiva delle foreste con riguardo a </t>
  </si>
  <si>
    <t>Rischi naturali</t>
  </si>
  <si>
    <t>Erosione del suolo</t>
  </si>
  <si>
    <t xml:space="preserve">Assetto idrologico e qualità dell'acqua </t>
  </si>
  <si>
    <t>Superficie fisica forestale interessata dal sostegno (ha)</t>
  </si>
  <si>
    <t>dei danni provocati da incendi</t>
  </si>
  <si>
    <t>dei danni provocati da calamità naturali</t>
  </si>
  <si>
    <t>Superficie forestale danneggiata sovvenzionata (ha)</t>
  </si>
  <si>
    <t>Proprietà pubblica</t>
  </si>
  <si>
    <t>Tipologie di intervento</t>
  </si>
  <si>
    <t>Altri reinvestimenti in aziende forestali</t>
  </si>
  <si>
    <t>Altre azioni di prevenzione</t>
  </si>
  <si>
    <t>Investimenti intesi a valorizzare in termini di pubblica utilità le foreste e i boschi della zona interessata</t>
  </si>
  <si>
    <t>Sottotipo di investimento</t>
  </si>
  <si>
    <t>l'adempimento degli impegni adottati in conformità della misura di cui all'articolo 36, lettera b), punto iv)</t>
  </si>
  <si>
    <t>altri obiettivi ambientali</t>
  </si>
  <si>
    <t>Produzione di energia rinnovabile</t>
  </si>
  <si>
    <t>Altro (custodia di bambini, ...)</t>
  </si>
  <si>
    <t>Tipo di attività rurale non agricola</t>
  </si>
  <si>
    <t>Turismo</t>
  </si>
  <si>
    <t>Artigianato</t>
  </si>
  <si>
    <t>Commercio al dettaglio</t>
  </si>
  <si>
    <t>Tipologia di microimpresa</t>
  </si>
  <si>
    <t>Creazione di microimprese</t>
  </si>
  <si>
    <t>Sviluppo di microimprese</t>
  </si>
  <si>
    <t>Infrastrutture su piccola scala (centri d'informazione,  segnaletica stradale indicante località turistiche, ...)</t>
  </si>
  <si>
    <t>Infrastrutture ricreative (che permettano l'accesso a aree naturali, con servizi di piccola ricettività, ...)</t>
  </si>
  <si>
    <t>Sviluppo e/o commercializzazione di servizi inerenti al turismo rurale</t>
  </si>
  <si>
    <t>Custodia dei bambini</t>
  </si>
  <si>
    <t>Iniziativa TIC (ad es., infrastruttura)</t>
  </si>
  <si>
    <t>Mobilità</t>
  </si>
  <si>
    <t>Infrastruttura culturale e sociale</t>
  </si>
  <si>
    <t>Infrastruttura ambientale (fognature, trattamento delle acque reflue) / energia</t>
  </si>
  <si>
    <t>Formazione</t>
  </si>
  <si>
    <t>Tipologia di interventi di rilancio</t>
  </si>
  <si>
    <t>Superficie fisica</t>
  </si>
  <si>
    <t>Sociale</t>
  </si>
  <si>
    <t>Economico</t>
  </si>
  <si>
    <t>Patrimonio naturale (articolo 57, lettera a), del reg. 1698/2005)</t>
  </si>
  <si>
    <t>Patrimonio culturale (articolo 57, lettera b), del reg. 1698/2005)</t>
  </si>
  <si>
    <t>Capacità gestionali, amministrative (contabilità) e di marketing</t>
  </si>
  <si>
    <t>Numero di operatori beneficiari - numero unico</t>
  </si>
  <si>
    <t>Tipo di operatore</t>
  </si>
  <si>
    <t>Microimprese</t>
  </si>
  <si>
    <t>Organizzazioni senza fini di lucro</t>
  </si>
  <si>
    <t>Enti pubblici</t>
  </si>
  <si>
    <t>Singole imprese agricole</t>
  </si>
  <si>
    <t>Altri lavoratori autonomi</t>
  </si>
  <si>
    <t>Singoli imprenditori agricoli</t>
  </si>
  <si>
    <t>Studi sulla zona interessata</t>
  </si>
  <si>
    <t>Attività d'informazione sulla zona e sulla strategia di sviluppo locale</t>
  </si>
  <si>
    <t>Formazione del personale addetto all'elaborazione e all'esecuzione della strategia di sviluppo locale</t>
  </si>
  <si>
    <t>Eventi promozionali</t>
  </si>
  <si>
    <t>Numero di partecipanti</t>
  </si>
  <si>
    <t>Attuazione da parte di partenariati pubblici-privati diversi da quelli definiti all'articolo 62, paragrafo 1, lettera b), (cioè i gruppi di azione locale nel quadro dell'asse 4 per quanto riguarda l'impostazione Leader) della strategia di sviluppo locale che comprende una o più delle misure di cui all'articolo 52, lettere a), b) e c).</t>
  </si>
  <si>
    <t>Numero di PPP sovvenzionati</t>
  </si>
  <si>
    <t>Tipo di GAL</t>
  </si>
  <si>
    <t>Nuovi GAL</t>
  </si>
  <si>
    <t>GAL esistenti (finanziati nel periodo 2000-2006)</t>
  </si>
  <si>
    <t>ASSE</t>
  </si>
  <si>
    <t>Settore privato</t>
  </si>
  <si>
    <t>Singoli</t>
  </si>
  <si>
    <t>Settore pubblico</t>
  </si>
  <si>
    <t>GAL</t>
  </si>
  <si>
    <t>Numero di progetti di cooperazione finanziati</t>
  </si>
  <si>
    <t>A livello interterritoriale</t>
  </si>
  <si>
    <t>A livello transnazionale</t>
  </si>
  <si>
    <t>Tipo di evento</t>
  </si>
  <si>
    <t>Rotazione delle colture</t>
  </si>
  <si>
    <t>Estensivizzazione</t>
  </si>
  <si>
    <t>Paesaggio/natura (salvaguardia, ripristino, creazione)</t>
  </si>
  <si>
    <t>Varietà vegetali minacciate di erosione genetica</t>
  </si>
  <si>
    <t>Altre azioni</t>
  </si>
  <si>
    <t>Razze animali che rischiano di non essere più utilizzate nell'allevamento</t>
  </si>
  <si>
    <t>Altra riduzione degli input (compresa la produzione integrata)</t>
  </si>
  <si>
    <t>Pagamenti agroambientali - contratti in corso conclusi nel precedente periodo di programmazione</t>
  </si>
  <si>
    <t>Colture permanenti specializzate</t>
  </si>
  <si>
    <t>Colture annuali</t>
  </si>
  <si>
    <t>Tipo di colture</t>
  </si>
  <si>
    <t>Tipo di bestiame</t>
  </si>
  <si>
    <t>bovini</t>
  </si>
  <si>
    <t>ovini</t>
  </si>
  <si>
    <t>caprini</t>
  </si>
  <si>
    <t>equidi</t>
  </si>
  <si>
    <t>pollame</t>
  </si>
  <si>
    <t>Numero di ettari oggetto di contratto (ha)</t>
  </si>
  <si>
    <t>Premio medio per ha (euro)</t>
  </si>
  <si>
    <t xml:space="preserve">Zone caratterizzate da svantaggi specifici </t>
  </si>
  <si>
    <t>di cui aree Natura 2000</t>
  </si>
  <si>
    <t>Zone svantaggiate (aziende beneficiarie di indennità compensative per tipo predominante di zona) - Reg. (CE) n.1257/1999)</t>
  </si>
  <si>
    <t>Numero di ettari interessati dalle indennità di compensazione (ha)</t>
  </si>
  <si>
    <t>Importo medio dei pagamenti (euro)</t>
  </si>
  <si>
    <t>Per azienda</t>
  </si>
  <si>
    <t>Indicatori di prodotto supplementari</t>
  </si>
  <si>
    <t>Definizione</t>
  </si>
  <si>
    <t>Valore</t>
  </si>
  <si>
    <t>Codice</t>
  </si>
  <si>
    <t>Tabelle di monitoraggio dello sviluppo rurale 2007-2013</t>
  </si>
  <si>
    <t>G1*</t>
  </si>
  <si>
    <t>G2*</t>
  </si>
  <si>
    <t>G3*</t>
  </si>
  <si>
    <t>G4*</t>
  </si>
  <si>
    <t>G5*</t>
  </si>
  <si>
    <t>R.26</t>
  </si>
  <si>
    <t>Tabelle degli indicatori di impatto</t>
  </si>
  <si>
    <t>Indicatori di impatto</t>
  </si>
  <si>
    <t>Indicatori d'impatto supplementari</t>
  </si>
  <si>
    <t>Tabelle degli indicatori di prodotto</t>
  </si>
  <si>
    <t>Azioni nel campo della formazione professionale e dell'informazione - ripartizione dei partecipanti per tipo di settore/contenuto dell'attività</t>
  </si>
  <si>
    <t>Azioni nel campo della formazione professionale e dell'informazione - ripartizione per genere/età</t>
  </si>
  <si>
    <t xml:space="preserve"> Insediamento di giovani agricoltori - ripartizione per tipo di settore agricolo</t>
  </si>
  <si>
    <t>Insediamento di giovani agricoltori - ripartizione per genere</t>
  </si>
  <si>
    <t>Utilizzo di servizi di consulenza - ripartizione per imprenditori agricoli beneficiari di sostegno</t>
  </si>
  <si>
    <t>Utilizzo di servizi di consulenza - ripartizione per imprenditori forestali beneficiari di sostegno</t>
  </si>
  <si>
    <t>Ammodernamento delle aziende agricole - ripartizione per tipo di settore agricolo/tipo di investimento</t>
  </si>
  <si>
    <t>Ammodernamento delle aziende agricole - ripartizione per status giuridico/genere/età</t>
  </si>
  <si>
    <t>Ammodernamento delle aziende agricole - ripartizione per area di intervento</t>
  </si>
  <si>
    <t>Migliore valorizzazione economica delle foreste - ripartizione per tipo di imprenditore</t>
  </si>
  <si>
    <t>Migliore valorizzazione economica delle foreste - ripartizione per area di intervento</t>
  </si>
  <si>
    <t>Valore aggiunto per i programmi agricoli e forestali - ripartizione per tipo di settore</t>
  </si>
  <si>
    <t>Valore aggiunto per i programmi agricoli e forestali - ripartizione per dimensioni delle imprese</t>
  </si>
  <si>
    <t>Valore aggiunto per i programmi agricoli e forestali - ripartizione per area di intervento</t>
  </si>
  <si>
    <t>Ripristino del potenziale produttivo agricolo danneggiato da calamità naturali e introduzione di mezzi di prevenzione adeguati - ripartizione delle superfici sovvenzionate per tipo di azione e tipo di danno</t>
  </si>
  <si>
    <t>Ripristino del potenziale produttivo agricolo danneggiato da calamità naturali e introduzione di mezzi di prevenzione adeguati - ripartizione delle domande per tipo di danno</t>
  </si>
  <si>
    <t>Tabelle generali</t>
  </si>
  <si>
    <t>Pagamenti agroambientali - numero di unità di bestiame</t>
  </si>
  <si>
    <t>Imboschimento di superfici agricole - ripartizione per tipo di proprietà terriera</t>
  </si>
  <si>
    <t>Imboschimento di superfici agricole - ripartizione per motivazione ambientale</t>
  </si>
  <si>
    <t>Imboschimento di superfici agricole - ripartizione per area di intervento</t>
  </si>
  <si>
    <t>Informazioni generali</t>
  </si>
  <si>
    <t>Primo impianto di sistemi agroforestali su terreni agricoli - ripartizione per uso agricolo dei terreni</t>
  </si>
  <si>
    <t>Primo impianto di sistemi agroforestali su terreni agricoli - ripartizione per area di intervento</t>
  </si>
  <si>
    <t>Imboschimento di superfici non agricole - ripartizione per tipo di proprietà terriera</t>
  </si>
  <si>
    <t>Imboschimento di superfici non agricole - ripartizione per motivazione ambientale</t>
  </si>
  <si>
    <t>Imboschimento di superfici non agricole - ripartizione per area di intervento</t>
  </si>
  <si>
    <t>Indennità per interventi silvoambientali</t>
  </si>
  <si>
    <t>Ricostituzione del potenziale produttivo forestale e interventi preventivi - ripartizione per tipo di azione</t>
  </si>
  <si>
    <t>Ricostituzione del potenziale produttivo forestale e interventi preventivi - ripartizione per tipo di intervento</t>
  </si>
  <si>
    <t>Misure programmate</t>
  </si>
  <si>
    <t>Formazione e informazione rivolte agli operatori economici impegnati nei settori che rientrano nell'asse 3 ripartizione per contenuto dell'attività</t>
  </si>
  <si>
    <t>Formazione e informazione rivolte agli operatori economici impegnati nei settori che rientrano nell'asse 3 ripartizione per tipo di partecipanti</t>
  </si>
  <si>
    <t>Formazione e informazione rivolte agli operatori economici impegnati nei settori che rientrano nell'asse 3 - ripartizione per genere/età</t>
  </si>
  <si>
    <t>Acquisizione di competenze, animazione e attuazione - Ripartizione per tipo di azione</t>
  </si>
  <si>
    <t>Acquisizione di competenze, animazione e attuazione - Ripartizione per genere/età</t>
  </si>
  <si>
    <t xml:space="preserve">Acquisizione di competenze, animazione e attuazione - Ripartizione per partenariati pubblici-privati </t>
  </si>
  <si>
    <t>Tabelle degli indicatori di risultato</t>
  </si>
  <si>
    <t>Ripartizione geografica del sostegno</t>
  </si>
  <si>
    <t>Numero di partecipanti che hanno terminato con successo una formazione in materia agricola e/o forestale - ripartizione per tipo di settore</t>
  </si>
  <si>
    <t>Numero di partecipanti che hanno terminato con successo una formazione in materia agricola e/o forestale - ripartizione genere/età</t>
  </si>
  <si>
    <t>Valore aggiunto lordo nelle aziende beneficiarie</t>
  </si>
  <si>
    <t>Numero di aziende che hanno introdotto nuovi prodotti e/o nuove tecniche</t>
  </si>
  <si>
    <t>Valore della produzione agricola soggetta a marchi/norme di qualità riconosciuti</t>
  </si>
  <si>
    <t>Numero di aziende agricole entrate sul mercato</t>
  </si>
  <si>
    <t>Superficie soggetta a una gestione efficace del territorio, che ha contribuito con successo alla biodiversità, alla qualità dell'acqua, a attenuare i cambiamenti climatici, a migliorare la qualità del suolo, a evitare la marginalizzazione e l'abbandono de</t>
  </si>
  <si>
    <t>Valore aggiunto lordo di origine non agricola nelle aziende beneficiarie</t>
  </si>
  <si>
    <t>Numero lordo di posti di lavoro creati - ripartizione per genere/età/misure pertinenti</t>
  </si>
  <si>
    <t>Numero lordo di posti di lavoro creati - ripartizione per genere/età/azioni sovvenzionate</t>
  </si>
  <si>
    <t>Esecuzione finanziaria del programma</t>
  </si>
  <si>
    <t>Numero supplementare di turisti</t>
  </si>
  <si>
    <t>Popolazione rurale utente di servizi migliorati</t>
  </si>
  <si>
    <t>Maggiore diffusione dell’Internet nelle zone rurali</t>
  </si>
  <si>
    <t>Numero di partecipanti che hanno terminato con successo una formazione</t>
  </si>
  <si>
    <t>Indicatori di risultato supplementari</t>
  </si>
  <si>
    <t>Tabelle degli indicatori iniziali</t>
  </si>
  <si>
    <t>Indicatori iniziali correlati agli obiettivi e al contesto</t>
  </si>
  <si>
    <t>Indicatori iniziali supplementari</t>
  </si>
  <si>
    <t>O.A</t>
  </si>
  <si>
    <t>B</t>
  </si>
  <si>
    <t>BA</t>
  </si>
  <si>
    <t>I</t>
  </si>
  <si>
    <t>IA</t>
  </si>
  <si>
    <t>O.AGRI-ENV</t>
  </si>
  <si>
    <t>&lt;40</t>
  </si>
  <si>
    <t>≥ 40</t>
  </si>
  <si>
    <t>55-64</t>
  </si>
  <si>
    <t>&gt;64</t>
  </si>
  <si>
    <t>509/2006</t>
  </si>
  <si>
    <t>510/2006</t>
  </si>
  <si>
    <t>2092/91</t>
  </si>
  <si>
    <t>1493/99</t>
  </si>
  <si>
    <t>per ha</t>
  </si>
  <si>
    <t>New*</t>
  </si>
  <si>
    <t>OA</t>
  </si>
  <si>
    <t>E-mail</t>
  </si>
  <si>
    <t>&lt; 25</t>
  </si>
  <si>
    <t>≥ 25</t>
  </si>
  <si>
    <t>Axis 4</t>
  </si>
  <si>
    <t>Axis 1</t>
  </si>
  <si>
    <t>Axis 2</t>
  </si>
  <si>
    <t>Axis 3</t>
  </si>
  <si>
    <t>2007-2013</t>
  </si>
  <si>
    <t>NP</t>
  </si>
  <si>
    <t>NI</t>
  </si>
  <si>
    <t>NA</t>
  </si>
  <si>
    <t>AUSTRIA</t>
  </si>
  <si>
    <t>AT</t>
  </si>
  <si>
    <t>BE</t>
  </si>
  <si>
    <t>CY</t>
  </si>
  <si>
    <t>CZ</t>
  </si>
  <si>
    <t>DK</t>
  </si>
  <si>
    <t>ESTONIA</t>
  </si>
  <si>
    <t>EE</t>
  </si>
  <si>
    <t>FI</t>
  </si>
  <si>
    <t>FR</t>
  </si>
  <si>
    <t>DE</t>
  </si>
  <si>
    <t>GR</t>
  </si>
  <si>
    <t>HU</t>
  </si>
  <si>
    <t>IT</t>
  </si>
  <si>
    <t>IE</t>
  </si>
  <si>
    <t>LV</t>
  </si>
  <si>
    <t>LT</t>
  </si>
  <si>
    <t>LU</t>
  </si>
  <si>
    <t>MALTA</t>
  </si>
  <si>
    <t>MT</t>
  </si>
  <si>
    <t>NL</t>
  </si>
  <si>
    <t>PL</t>
  </si>
  <si>
    <t>PT</t>
  </si>
  <si>
    <t>SK</t>
  </si>
  <si>
    <t>SLOVENIA</t>
  </si>
  <si>
    <t>SI</t>
  </si>
  <si>
    <t>ES</t>
  </si>
  <si>
    <t>SE</t>
  </si>
  <si>
    <t>O.113</t>
  </si>
  <si>
    <t>O.115</t>
  </si>
  <si>
    <t>O.124</t>
  </si>
  <si>
    <t>O.125</t>
  </si>
  <si>
    <t>O.131</t>
  </si>
  <si>
    <t>O.132</t>
  </si>
  <si>
    <t>O.133</t>
  </si>
  <si>
    <t>O.141</t>
  </si>
  <si>
    <t>O.142</t>
  </si>
  <si>
    <t>O.211</t>
  </si>
  <si>
    <t>O.212</t>
  </si>
  <si>
    <t>O.213</t>
  </si>
  <si>
    <t>O.215</t>
  </si>
  <si>
    <t>O.216</t>
  </si>
  <si>
    <t>O.224</t>
  </si>
  <si>
    <t>O.225</t>
  </si>
  <si>
    <t>O.227</t>
  </si>
  <si>
    <t>O.311</t>
  </si>
  <si>
    <t>O.312</t>
  </si>
  <si>
    <t>O.313</t>
  </si>
  <si>
    <t>O.321</t>
  </si>
  <si>
    <t>O.322</t>
  </si>
  <si>
    <t>O.323</t>
  </si>
  <si>
    <t>O.421</t>
  </si>
  <si>
    <t>O.431</t>
  </si>
  <si>
    <t>O.111(1) O.111(2)</t>
  </si>
  <si>
    <t>O.111(1)</t>
  </si>
  <si>
    <t>O.111(2)</t>
  </si>
  <si>
    <t>O.112(1)</t>
  </si>
  <si>
    <t>O.112(2)</t>
  </si>
  <si>
    <t>O.114(2)</t>
  </si>
  <si>
    <t>O.114(1)</t>
  </si>
  <si>
    <t>O.121(1)</t>
  </si>
  <si>
    <t>O.121(2)</t>
  </si>
  <si>
    <t>O.121(3)</t>
  </si>
  <si>
    <t>O.122(1)</t>
  </si>
  <si>
    <t>O.122(2)</t>
  </si>
  <si>
    <t>O.123(1)</t>
  </si>
  <si>
    <t>O.123(2)</t>
  </si>
  <si>
    <t>O.123(3)</t>
  </si>
  <si>
    <t>O.123(4)</t>
  </si>
  <si>
    <t>O.126(1)</t>
  </si>
  <si>
    <t>O.126(2)</t>
  </si>
  <si>
    <t>O.214(1)</t>
  </si>
  <si>
    <t>O.214(2)</t>
  </si>
  <si>
    <t>O.221(1)</t>
  </si>
  <si>
    <t>O.221(2)</t>
  </si>
  <si>
    <t>O.221(3)</t>
  </si>
  <si>
    <t>O.222(1)</t>
  </si>
  <si>
    <t>O.222(2)</t>
  </si>
  <si>
    <t>O.223(1)</t>
  </si>
  <si>
    <t>O.223(2)</t>
  </si>
  <si>
    <t>O.223(3)</t>
  </si>
  <si>
    <t>O.226(1)</t>
  </si>
  <si>
    <t>O.226(2)</t>
  </si>
  <si>
    <t>O.331(1)</t>
  </si>
  <si>
    <t>O.331(2)</t>
  </si>
  <si>
    <t>O.331(3)</t>
  </si>
  <si>
    <t>O.341(1)</t>
  </si>
  <si>
    <t>O.341(2)</t>
  </si>
  <si>
    <t>O.341(3)</t>
  </si>
  <si>
    <t>O.41(1)</t>
  </si>
  <si>
    <t>O.41(2)</t>
  </si>
  <si>
    <t>O.41(3)</t>
  </si>
  <si>
    <t>O.112(1) O.112(2)</t>
  </si>
  <si>
    <t>O.114(1) O.114(2)</t>
  </si>
  <si>
    <t>O.121(1) O.121(2) O.121(3)</t>
  </si>
  <si>
    <t>O.122(1) O.122(2)</t>
  </si>
  <si>
    <t>O.123(1) O.123(2) O.123(3) O.123(4)</t>
  </si>
  <si>
    <t>O.126(1) O.126(2)</t>
  </si>
  <si>
    <t>O.221(1) O.221(2) O.221(3)</t>
  </si>
  <si>
    <t>O.222(1) O.222(2)</t>
  </si>
  <si>
    <t>O.226(1) O.226(2)</t>
  </si>
  <si>
    <t>O.331(1) O.331(2) O.331(3)</t>
  </si>
  <si>
    <t>O.341(1) O.341(2) O.341(3)</t>
  </si>
  <si>
    <t>R.3</t>
  </si>
  <si>
    <t>R.2</t>
  </si>
  <si>
    <t>R.2 R.3</t>
  </si>
  <si>
    <t>R.2 R.4</t>
  </si>
  <si>
    <t>R.4</t>
  </si>
  <si>
    <t>R.5</t>
  </si>
  <si>
    <t>R.6</t>
  </si>
  <si>
    <t>R.12</t>
  </si>
  <si>
    <t>R.7 R.8(1) R.8(2)</t>
  </si>
  <si>
    <t>R.10 R.11</t>
  </si>
  <si>
    <t>R.8(1) R.8(2)</t>
  </si>
  <si>
    <t>BULGARIA</t>
  </si>
  <si>
    <t>BG</t>
  </si>
  <si>
    <t>ROMANIA</t>
  </si>
  <si>
    <t>RO</t>
  </si>
  <si>
    <t>O.LFA</t>
  </si>
  <si>
    <t/>
  </si>
  <si>
    <t>UK</t>
  </si>
  <si>
    <t>COUNTRY</t>
  </si>
  <si>
    <t>REGION</t>
  </si>
  <si>
    <t>PROGRAMME</t>
  </si>
  <si>
    <t>2007AT06RPO001</t>
  </si>
  <si>
    <t>2007BE06RPO001</t>
  </si>
  <si>
    <t>2007BE06RPO002</t>
  </si>
  <si>
    <t>2007BG06RPO001</t>
  </si>
  <si>
    <t>2007CY06RPO001</t>
  </si>
  <si>
    <t>2007CZ06RPO001</t>
  </si>
  <si>
    <t>2007DE06RNF001</t>
  </si>
  <si>
    <t>Bavaria</t>
  </si>
  <si>
    <t>2007DE06RPO004</t>
  </si>
  <si>
    <t>2007DE06RPO007</t>
  </si>
  <si>
    <t>Hessen</t>
  </si>
  <si>
    <t>2007DE06RPO010</t>
  </si>
  <si>
    <t>2007DE06RPO015</t>
  </si>
  <si>
    <t>2007DE06RPO019</t>
  </si>
  <si>
    <t>2007DE06RPO009</t>
  </si>
  <si>
    <t>2007DE06RPO012</t>
  </si>
  <si>
    <t>2007DE06RPO018</t>
  </si>
  <si>
    <t>2007DE06RPO003</t>
  </si>
  <si>
    <t>2007DE06RPO017</t>
  </si>
  <si>
    <t>2007DE06RPO023</t>
  </si>
  <si>
    <t>2007DE06RPO020</t>
  </si>
  <si>
    <t>2007DE06RPO021</t>
  </si>
  <si>
    <t>2007DE06RPO011</t>
  </si>
  <si>
    <t>2007DK06RPO001</t>
  </si>
  <si>
    <t>2007EE06RPO001</t>
  </si>
  <si>
    <t>2007ES06RNF001</t>
  </si>
  <si>
    <t>2007ES06RPO001</t>
  </si>
  <si>
    <t>2007ES06RPO002</t>
  </si>
  <si>
    <t>Asturias</t>
  </si>
  <si>
    <t>2007ES06RPO003</t>
  </si>
  <si>
    <t>2007ES06RPO006</t>
  </si>
  <si>
    <t>2007ES06RPO008</t>
  </si>
  <si>
    <t>Cataluña</t>
  </si>
  <si>
    <t>2007ES06RPO009</t>
  </si>
  <si>
    <t>2007ES06RPO010</t>
  </si>
  <si>
    <t>2007ES06RPO011</t>
  </si>
  <si>
    <t>Madrid</t>
  </si>
  <si>
    <t>2007ES06RPO012</t>
  </si>
  <si>
    <t>2007ES06RPO014</t>
  </si>
  <si>
    <t>2007ES06RPO015</t>
  </si>
  <si>
    <t>2007ES06RPO016</t>
  </si>
  <si>
    <t>2007ES06RPO017</t>
  </si>
  <si>
    <t>2007ES06RPO004</t>
  </si>
  <si>
    <t>2007ES06RPO005</t>
  </si>
  <si>
    <t>2007ES06RPO007</t>
  </si>
  <si>
    <t>2007ES06RPO013</t>
  </si>
  <si>
    <t>2007FI06RPO001</t>
  </si>
  <si>
    <t>2007FI06RPO002</t>
  </si>
  <si>
    <t>2007FR06RPO001</t>
  </si>
  <si>
    <t>2007FR06RPO005</t>
  </si>
  <si>
    <t>2007FR06RPO006</t>
  </si>
  <si>
    <t>2007FR06RPO004</t>
  </si>
  <si>
    <t>2007FR06RPO002</t>
  </si>
  <si>
    <t>2007FR06RPO003</t>
  </si>
  <si>
    <t>2007GR06RPO001</t>
  </si>
  <si>
    <t>2007HU06RPO001</t>
  </si>
  <si>
    <t>2007IE06RPO001</t>
  </si>
  <si>
    <t>Bolzano</t>
  </si>
  <si>
    <t>2007IT06RPO002</t>
  </si>
  <si>
    <t>2007IT06RPO003</t>
  </si>
  <si>
    <t>2007IT06RPO010</t>
  </si>
  <si>
    <t>2007IT06RPO014</t>
  </si>
  <si>
    <t>Friuli Venezia Giulia</t>
  </si>
  <si>
    <t>2007IT06RPO004</t>
  </si>
  <si>
    <t>Liguria</t>
  </si>
  <si>
    <t>2007IT06RPO006</t>
  </si>
  <si>
    <t>2007IT06RPO019</t>
  </si>
  <si>
    <t>2007IT06RPO009</t>
  </si>
  <si>
    <t>2007IT06RPO018</t>
  </si>
  <si>
    <t>Abruzzo</t>
  </si>
  <si>
    <t>2007IT06RPO001</t>
  </si>
  <si>
    <t>2007IT06RPO005</t>
  </si>
  <si>
    <t>2007IT06RPO008</t>
  </si>
  <si>
    <t>Umbria</t>
  </si>
  <si>
    <t>2007IT06RPO012</t>
  </si>
  <si>
    <t>2007IT06RPO013</t>
  </si>
  <si>
    <t>2007IT06RPO016</t>
  </si>
  <si>
    <t>2007IT06RPO017</t>
  </si>
  <si>
    <t>Trento</t>
  </si>
  <si>
    <t>2007IT06RPO011</t>
  </si>
  <si>
    <t>2007IT06RPO015</t>
  </si>
  <si>
    <t>2007IT06RPO020</t>
  </si>
  <si>
    <t>2007IT06RPO021</t>
  </si>
  <si>
    <t>Lombardia</t>
  </si>
  <si>
    <t>2007IT06RPO007</t>
  </si>
  <si>
    <t>2007LT06RPO001</t>
  </si>
  <si>
    <t>2007LU06RPO001</t>
  </si>
  <si>
    <t>2007LV06RPO001</t>
  </si>
  <si>
    <t>2007MT06RPO001</t>
  </si>
  <si>
    <t>2007NL06RPO001</t>
  </si>
  <si>
    <t>2007PL06RPO001</t>
  </si>
  <si>
    <t>2007PT06RPO002</t>
  </si>
  <si>
    <t>2007PT06RPO001</t>
  </si>
  <si>
    <t>Madeira</t>
  </si>
  <si>
    <t>2007PT06RPO003</t>
  </si>
  <si>
    <t>2007RO06RPO001</t>
  </si>
  <si>
    <t>2007SE06RPO001</t>
  </si>
  <si>
    <t>2007SI06RPO001</t>
  </si>
  <si>
    <t>2007SK06RPO001</t>
  </si>
  <si>
    <t>2007UK06RPO002</t>
  </si>
  <si>
    <t>England</t>
  </si>
  <si>
    <t>2007UK06RPO001</t>
  </si>
  <si>
    <t>2007UK06RPO003</t>
  </si>
  <si>
    <t>2007UK06RPO004</t>
  </si>
  <si>
    <t>Yes</t>
  </si>
  <si>
    <t>No</t>
  </si>
  <si>
    <t>YEAR</t>
  </si>
  <si>
    <t>YESNO</t>
  </si>
  <si>
    <t>STATUS</t>
  </si>
  <si>
    <t>X</t>
  </si>
  <si>
    <t>AXIS</t>
  </si>
  <si>
    <t>R.1(1)</t>
  </si>
  <si>
    <t>R.1(2)</t>
  </si>
  <si>
    <t>R.7</t>
  </si>
  <si>
    <t>R.8(1)</t>
  </si>
  <si>
    <t>R.8(2)</t>
  </si>
  <si>
    <t>R.10</t>
  </si>
  <si>
    <t>R.11</t>
  </si>
  <si>
    <t>R.A</t>
  </si>
  <si>
    <t>R.1(1) R.1(2)</t>
  </si>
  <si>
    <t>O.AGRI-ENV O.214(1) O.214(2)</t>
  </si>
  <si>
    <t>O.LFA O.211</t>
  </si>
  <si>
    <t>O.LFA O.212</t>
  </si>
  <si>
    <t>R.8(1) R.8(2) R.12</t>
  </si>
  <si>
    <t>Average premium per LU (EUR)</t>
  </si>
  <si>
    <t xml:space="preserve">Number of LU under contract </t>
  </si>
  <si>
    <t>Austria</t>
  </si>
  <si>
    <t>Vlaanderen</t>
  </si>
  <si>
    <t>Wallonie</t>
  </si>
  <si>
    <t>Bulgaria</t>
  </si>
  <si>
    <t>Cyprus</t>
  </si>
  <si>
    <t>Czech Republic</t>
  </si>
  <si>
    <t>Baden-Württemberg</t>
  </si>
  <si>
    <t>Brandenburg-Berlin</t>
  </si>
  <si>
    <t>Hamburg</t>
  </si>
  <si>
    <t>Mecklenburg-Vorpommern</t>
  </si>
  <si>
    <t>Niedersachsen und Bremen</t>
  </si>
  <si>
    <t>Nordrhein-Westfalen</t>
  </si>
  <si>
    <t>Rahmenregelung</t>
  </si>
  <si>
    <t>Rheinland-Pfalz</t>
  </si>
  <si>
    <t>Saarland</t>
  </si>
  <si>
    <t>Sachsen</t>
  </si>
  <si>
    <t>Sachsen-Anhalt</t>
  </si>
  <si>
    <t>Schleswig-Holstein</t>
  </si>
  <si>
    <t>Thüringen</t>
  </si>
  <si>
    <t>Denmark</t>
  </si>
  <si>
    <t>Estonia</t>
  </si>
  <si>
    <t>ANDALUCIA</t>
  </si>
  <si>
    <t>ARAGON</t>
  </si>
  <si>
    <t>BALEARES</t>
  </si>
  <si>
    <t>CANARIAS</t>
  </si>
  <si>
    <t>CANTABRIA</t>
  </si>
  <si>
    <t>CLM</t>
  </si>
  <si>
    <t>CYL</t>
  </si>
  <si>
    <t>España</t>
  </si>
  <si>
    <t>EXTREMADURA</t>
  </si>
  <si>
    <t>GALICIA</t>
  </si>
  <si>
    <t>MURCIA</t>
  </si>
  <si>
    <t>NAVARRA</t>
  </si>
  <si>
    <t>PAIS VASCO</t>
  </si>
  <si>
    <t>RIOJA</t>
  </si>
  <si>
    <t>VALENCIA</t>
  </si>
  <si>
    <t>Åland Islands</t>
  </si>
  <si>
    <t>Mainland</t>
  </si>
  <si>
    <t>Corse</t>
  </si>
  <si>
    <t>Guadeloupe</t>
  </si>
  <si>
    <t>Guyane</t>
  </si>
  <si>
    <t>Hexagone</t>
  </si>
  <si>
    <t>Martinique</t>
  </si>
  <si>
    <t>Réunion</t>
  </si>
  <si>
    <t>Greece</t>
  </si>
  <si>
    <t>Hungary</t>
  </si>
  <si>
    <t>Ireland</t>
  </si>
  <si>
    <t>Basilicata</t>
  </si>
  <si>
    <t>Calabria</t>
  </si>
  <si>
    <t>Campania</t>
  </si>
  <si>
    <t>Emilia Romagna</t>
  </si>
  <si>
    <t>Lazio</t>
  </si>
  <si>
    <t>Marche</t>
  </si>
  <si>
    <t>Molise</t>
  </si>
  <si>
    <t>Piemonte</t>
  </si>
  <si>
    <t>Puglia</t>
  </si>
  <si>
    <t>Sardegna</t>
  </si>
  <si>
    <t>Sicilia</t>
  </si>
  <si>
    <t>Toscana</t>
  </si>
  <si>
    <t>VALLE D-AOSTA</t>
  </si>
  <si>
    <t>Veneto</t>
  </si>
  <si>
    <t>Lithuania</t>
  </si>
  <si>
    <t>Luxemburg</t>
  </si>
  <si>
    <t>Latvia</t>
  </si>
  <si>
    <t>Malta</t>
  </si>
  <si>
    <t>Netherlands</t>
  </si>
  <si>
    <t>Poland</t>
  </si>
  <si>
    <t>Azores</t>
  </si>
  <si>
    <t>Continente</t>
  </si>
  <si>
    <t>Romania</t>
  </si>
  <si>
    <t xml:space="preserve">Sweden </t>
  </si>
  <si>
    <t>Slovenia</t>
  </si>
  <si>
    <t>Slovakia</t>
  </si>
  <si>
    <t>Northern Ireland</t>
  </si>
  <si>
    <t>Scotland</t>
  </si>
  <si>
    <t>Wales</t>
  </si>
  <si>
    <t>411
412
413</t>
  </si>
  <si>
    <t>Commenti</t>
  </si>
  <si>
    <t>Non pertinente</t>
  </si>
  <si>
    <t>Applicabile ma non (ancora) attuata</t>
  </si>
  <si>
    <t>Dato non disponibile</t>
  </si>
  <si>
    <t>c. Codici dei paesi</t>
  </si>
  <si>
    <t>BELGIO</t>
  </si>
  <si>
    <t>CIPRO</t>
  </si>
  <si>
    <t>REPUBBLICA CECA+T374</t>
  </si>
  <si>
    <t>Convenzioni utilizzate</t>
  </si>
  <si>
    <t>DANIMARCA</t>
  </si>
  <si>
    <t>FINLANDIA</t>
  </si>
  <si>
    <t>FRANCIA</t>
  </si>
  <si>
    <t>GERMANIA</t>
  </si>
  <si>
    <t>GRECIA</t>
  </si>
  <si>
    <t>UNGHERIA</t>
  </si>
  <si>
    <t>ITALIA</t>
  </si>
  <si>
    <t>IRLANDA</t>
  </si>
  <si>
    <t>LETTONIA</t>
  </si>
  <si>
    <t>LITUANIA</t>
  </si>
  <si>
    <t>LUSSEMBURGO</t>
  </si>
  <si>
    <t>PAESI BASSI</t>
  </si>
  <si>
    <t>POLONIA</t>
  </si>
  <si>
    <t>PORTOGALLO</t>
  </si>
  <si>
    <t>SLOVACCHIA</t>
  </si>
  <si>
    <t>SPAGNA</t>
  </si>
  <si>
    <t>a. Colori</t>
  </si>
  <si>
    <t>SVEZIA</t>
  </si>
  <si>
    <t>REGNO UNITO</t>
  </si>
  <si>
    <t>d. Codici delle regioni</t>
  </si>
  <si>
    <t>Cfr. Orientamenti esplicativi</t>
  </si>
  <si>
    <t>Da compilare</t>
  </si>
  <si>
    <t>Calcolato/compilato automaticamente</t>
  </si>
  <si>
    <t>Da non compilare</t>
  </si>
  <si>
    <t>b. Codici</t>
  </si>
  <si>
    <t>Celeste chiaro</t>
  </si>
  <si>
    <t>Celeste</t>
  </si>
  <si>
    <t>Giallo</t>
  </si>
  <si>
    <t>Parte II:</t>
  </si>
  <si>
    <t>TABELLE DEGLI INDICATORI COMUNI PER IL MONITORAGGIO E LA VALUTAZIONE</t>
  </si>
  <si>
    <t>DEI PROGRAMMI DI SVILUPPO RURALE</t>
  </si>
  <si>
    <t>Anno di riferimento</t>
  </si>
  <si>
    <t>Codice di identificazione del programma</t>
  </si>
  <si>
    <t>Modulazione volontaria, controllo disgiunto</t>
  </si>
  <si>
    <t>Persona da contattare</t>
  </si>
  <si>
    <t>Nome</t>
  </si>
  <si>
    <t>Organizzazione</t>
  </si>
  <si>
    <t>PSR</t>
  </si>
  <si>
    <t>Telefono</t>
  </si>
  <si>
    <t>G1 Informazioni di carattere generale</t>
  </si>
  <si>
    <t>Paese</t>
  </si>
  <si>
    <t>Regione</t>
  </si>
  <si>
    <t>Zona</t>
  </si>
  <si>
    <t>Aree miste (convergenza e non convergenza):</t>
  </si>
  <si>
    <t xml:space="preserve"> Area di convergenza</t>
  </si>
  <si>
    <t>Area di non convergenza</t>
  </si>
  <si>
    <t>G2 Misure programmate</t>
  </si>
  <si>
    <t>Codice misura</t>
  </si>
  <si>
    <t>Prepensionamento</t>
  </si>
  <si>
    <t>Utilizzo di servizi di consulenza</t>
  </si>
  <si>
    <t>Avviamento di servizi di consulenza aziendale, di sostituzione e di assistenza alla gestione</t>
  </si>
  <si>
    <t>Ammodernamento delle aziende agricole</t>
  </si>
  <si>
    <t>Accrescimento del valore economico delle foreste</t>
  </si>
  <si>
    <t>Accrescimento del valore aggiunto dei prodotti agricoli e forestali</t>
  </si>
  <si>
    <t>Cooperazione per lo sviluppo di nuovi prodotti, processi e tecnologie nei settori agricolo e alimentare e in quello forestale</t>
  </si>
  <si>
    <t>Infrastruttura connessa allo sviluppo e all'adeguamento dell'agricoltura e della silvicoltura</t>
  </si>
  <si>
    <t>Ripristino del potenziale produttivo agricolo danneggiato da calamità naturali e introduzione di adeguate misure di prevenzione</t>
  </si>
  <si>
    <t>Rispetto dei requisiti prescritti dalla normativa comunitaria</t>
  </si>
  <si>
    <t>Partecipazione degli agricoltori ai sistemi di qualità alimentare</t>
  </si>
  <si>
    <t>Attività di informazione e promozione</t>
  </si>
  <si>
    <t>Agricoltura di semisussistenza</t>
  </si>
  <si>
    <t>Associazioni di produttori</t>
  </si>
  <si>
    <t>Indennità a favore degli agricoltori delle zone caratterizzate da svantaggi naturali e delle zone montane (articolo 36, lettera a), punto i), del regolamento (CE) n. 1698/2005)</t>
  </si>
  <si>
    <t>Indennità a favore degli agricoltori delle zone caratterizzate da svantaggi naturali, diverse dalle zone montane (articolo 36, lettera a), punto ii), del regolamento (CE) n. 1698/2005)</t>
  </si>
  <si>
    <t>Indennità Natura 2000 e indennità connesse alla direttiva 2000/60/CE (WFD - Direttiva quadro acque)</t>
  </si>
  <si>
    <t>Pagamenti agroambientali</t>
  </si>
  <si>
    <t>Pagamenti per il benessere degli animali</t>
  </si>
  <si>
    <t>Investimenti non produttivi</t>
  </si>
  <si>
    <t>Imboschimento di terreni agricoli</t>
  </si>
  <si>
    <t>Primo impianto di sistemi agroforestali su terreni agricoli</t>
  </si>
  <si>
    <t>Imboschimento di superfici non agricole</t>
  </si>
  <si>
    <t>Indennità Natura 2000</t>
  </si>
  <si>
    <t>Pagamenti silvoambientali</t>
  </si>
  <si>
    <t>Ricostituzione del potenziale produttivo forestale e interventi preventivi</t>
  </si>
  <si>
    <t>Diversificazione verso attività non agricole</t>
  </si>
  <si>
    <t>Creazione e sviluppo di imprese</t>
  </si>
  <si>
    <t>Incentivazione di attività turistiche</t>
  </si>
  <si>
    <t>Servizi essenziali per l'economia e la popolazione rurale</t>
  </si>
  <si>
    <t>Sviluppo e rinnovamento dei villaggi</t>
  </si>
  <si>
    <t>Tutela e riqualificazione del patrimonio rurale</t>
  </si>
  <si>
    <t>Formazione e informazione rivolte agli operatori economici impegnati nei settori che rientrano 
nell'asse 3</t>
  </si>
  <si>
    <t>Acquisizione di competenze, animazione e attuazione</t>
  </si>
  <si>
    <t xml:space="preserve">Attuazione di strategie di sviluppo locale </t>
  </si>
  <si>
    <t>Attuazione di progetti di cooperazione</t>
  </si>
  <si>
    <t>Gestione dei gruppi di azione locali, acquisizione di competenze e animazione sul territorio (articolo 59)</t>
  </si>
  <si>
    <t>Misura</t>
  </si>
  <si>
    <t>Azioni nel campo della formazione professionale e dell'informazione</t>
  </si>
  <si>
    <t>Insediamento di giovani agricoltori</t>
  </si>
  <si>
    <t>Status</t>
  </si>
  <si>
    <t>O.223(1) O.223(2) O .223(3)</t>
  </si>
  <si>
    <t>O.41(1) O .41(2) O.41(3)</t>
  </si>
  <si>
    <t>Tabelle di prodotto</t>
  </si>
  <si>
    <t>Tabelle di risultato</t>
  </si>
  <si>
    <t>ASSE 2</t>
  </si>
  <si>
    <t>Avanzamento del programma</t>
  </si>
  <si>
    <t>ASSE 1</t>
  </si>
  <si>
    <t>ASSE 3</t>
  </si>
  <si>
    <t>ASSE 4</t>
  </si>
  <si>
    <t>Attuazione di strategie di sviluppo locale</t>
  </si>
  <si>
    <t>Numero di giorni di formazione impartita</t>
  </si>
  <si>
    <t>Numero di giovani agricoltori beneficiari</t>
  </si>
  <si>
    <t>Volume totale di investimenti 
(000 euro)</t>
  </si>
  <si>
    <t>Numero di beneficiari</t>
  </si>
  <si>
    <t>Numero di ettari resi disponibili</t>
  </si>
  <si>
    <t>Numero di agricoltori beneficiari</t>
  </si>
  <si>
    <t>Numero di proprietari di foreste beneficiari</t>
  </si>
  <si>
    <t>Numero di nuovi servizi avviati</t>
  </si>
  <si>
    <t>Numero di aziende agricole beneficiarie</t>
  </si>
  <si>
    <t>Numero di aziende forestali beneficiarie</t>
  </si>
  <si>
    <t>Numero di imprese beneficiarie</t>
  </si>
  <si>
    <t>Numero di iniziative di cooperazione sovvenzionate</t>
  </si>
  <si>
    <t>Numero di operazioni sovvenzionate</t>
  </si>
  <si>
    <t>Zona di superficie agricola danneggiata sovvenzionata (ha)</t>
  </si>
  <si>
    <t>Numero di azioni sovvenzionate</t>
  </si>
  <si>
    <t>Numero di aziende agricole di semisussistenza beneficiarie</t>
  </si>
  <si>
    <t>Associazioni di produttori beneficiarie</t>
  </si>
  <si>
    <t>Fatturato delle associazioni di produttori beneficiarie (000 euro)</t>
  </si>
  <si>
    <t>Indicatori di prodotto</t>
  </si>
  <si>
    <t>Numero di aziende beneficiarie</t>
  </si>
  <si>
    <t>SAU beneficiarie (ha)</t>
  </si>
  <si>
    <t>Superficie complessivamente interessata dall'aiuto (ha)</t>
  </si>
  <si>
    <t>Superficie fisica interessata dal sostegno (ha)</t>
  </si>
  <si>
    <t>Numero di contratti</t>
  </si>
  <si>
    <t>Numero di ettari imboschiti</t>
  </si>
  <si>
    <t>Superficie forestale sovvenzionata (ha)</t>
  </si>
  <si>
    <t>Superficie forestale complessivamente interessata dall'aiuto (ha)</t>
  </si>
  <si>
    <t xml:space="preserve">Superficie fisica forestale interessata dal sostegno (ha) </t>
  </si>
  <si>
    <t>Numero di microimprese beneficiarie</t>
  </si>
  <si>
    <t>Numero di nuove attività turistiche sovvenzionate</t>
  </si>
  <si>
    <t>Numero di villaggi interessati</t>
  </si>
  <si>
    <t>Numero di operatori economici beneficiari</t>
  </si>
  <si>
    <t>Numero di partecipanti alla formazione</t>
  </si>
  <si>
    <t xml:space="preserve">Numero di GAL </t>
  </si>
  <si>
    <t>Superficie totale coperta dai GAL (km²)</t>
  </si>
  <si>
    <t>Popolazione totale coperta dai GAL</t>
  </si>
  <si>
    <t>Numero di progetti finanziati dai GAL</t>
  </si>
  <si>
    <t xml:space="preserve">Numero di progetti di cooperazione finanziati </t>
  </si>
  <si>
    <t>Numero di GAL cooperanti</t>
  </si>
  <si>
    <t>Realizzata 
nell'anno N</t>
  </si>
  <si>
    <t>Totale realizzato - Valore cumulativo dal 2007 all'anno N</t>
  </si>
  <si>
    <t>Obiettivi 
2007-2013</t>
  </si>
  <si>
    <t>Tasso di esecuzione del PSR</t>
  </si>
  <si>
    <t>G4 Ripartizione geografica del sostegno</t>
  </si>
  <si>
    <t xml:space="preserve">Spesa pubblica </t>
  </si>
  <si>
    <t>Numero di domande approvate</t>
  </si>
  <si>
    <t>Indicatore</t>
  </si>
  <si>
    <t>Zona normale</t>
  </si>
  <si>
    <t>Zone svantaggiate</t>
  </si>
  <si>
    <t>Territorio montano</t>
  </si>
  <si>
    <t>Altre zone svantaggiate</t>
  </si>
  <si>
    <t>Totale zone svantaggiate</t>
  </si>
  <si>
    <t>TOTALE</t>
  </si>
  <si>
    <t>G5 Esecuzione finanziaria del programma</t>
  </si>
  <si>
    <t>Spesa pubblica (FEASR) - Anno N</t>
  </si>
  <si>
    <t>Spesa pubblica - Pagamenti cumulativi dal 2007 all'anno N</t>
  </si>
  <si>
    <t>FEASR</t>
  </si>
  <si>
    <t>Spesa pubblica programmata 2007 - 2013</t>
  </si>
  <si>
    <t>Di cui FEASR</t>
  </si>
  <si>
    <t>Esecuzione finanziaria del PSR</t>
  </si>
  <si>
    <t>R.7 R.8(1) R.8(2) R.9</t>
  </si>
  <si>
    <t xml:space="preserve">R.10 </t>
  </si>
  <si>
    <t xml:space="preserve"> </t>
  </si>
  <si>
    <t>Spesa pubblica (FEASR) - Anno N 2007</t>
  </si>
  <si>
    <t>Spesa pubblica - Pagamenti cumulativi dal 2007 all'anno N 2007</t>
  </si>
  <si>
    <t>PAOLO FOX</t>
  </si>
  <si>
    <t>PROVINCIA AUTONOMA DI BOLZANO</t>
  </si>
  <si>
    <t>paolo.fox@provincia.bz.it</t>
  </si>
  <si>
    <t>0471/415160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</si>
</sst>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9" formatCode="_-* #,##0.00\ _€_-;\-* #,##0.00\ _€_-;_-* &quot;-&quot;??\ _€_-;_-@_-"/>
    <numFmt numFmtId="184" formatCode="0.0%"/>
    <numFmt numFmtId="194" formatCode="_-* #,##0.000\ _€_-;\-* #,##0.000\ _€_-;_-* &quot;-&quot;??\ _€_-;_-@_-"/>
    <numFmt numFmtId="195" formatCode="_-* #,##0\ _€_-;\-* #,##0\ _€_-;_-* &quot;-&quot;??\ _€_-;_-@_-"/>
    <numFmt numFmtId="196" formatCode="_-* #,##0.0\ _€_-;\-* #,##0.0\ _€_-;_-* &quot;-&quot;??\ _€_-;_-@_-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u/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  <font>
      <b/>
      <sz val="18"/>
      <name val="Arial"/>
    </font>
    <font>
      <sz val="10"/>
      <name val="Arial"/>
    </font>
    <font>
      <sz val="18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</font>
    <font>
      <b/>
      <u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name val="Arial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0">
    <xf numFmtId="0" fontId="0" fillId="0" borderId="0" xfId="0"/>
    <xf numFmtId="0" fontId="0" fillId="0" borderId="0" xfId="0" applyFill="1"/>
    <xf numFmtId="0" fontId="3" fillId="2" borderId="0" xfId="0" applyFont="1" applyFill="1"/>
    <xf numFmtId="195" fontId="6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196" fontId="6" fillId="0" borderId="0" xfId="0" applyNumberFormat="1" applyFont="1" applyFill="1" applyBorder="1" applyAlignment="1">
      <alignment horizontal="center"/>
    </xf>
    <xf numFmtId="179" fontId="7" fillId="0" borderId="0" xfId="0" applyNumberFormat="1" applyFont="1" applyFill="1" applyBorder="1" applyAlignment="1">
      <alignment horizontal="center"/>
    </xf>
    <xf numFmtId="194" fontId="6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 applyProtection="1">
      <alignment horizontal="left"/>
    </xf>
    <xf numFmtId="195" fontId="3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 vertical="center"/>
    </xf>
    <xf numFmtId="0" fontId="8" fillId="3" borderId="0" xfId="0" applyFont="1" applyFill="1" applyProtection="1"/>
    <xf numFmtId="0" fontId="10" fillId="3" borderId="0" xfId="0" applyFont="1" applyFill="1" applyProtection="1"/>
    <xf numFmtId="0" fontId="11" fillId="4" borderId="0" xfId="0" applyFont="1" applyFill="1"/>
    <xf numFmtId="0" fontId="12" fillId="4" borderId="0" xfId="0" applyFont="1" applyFill="1"/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 applyProtection="1"/>
    <xf numFmtId="0" fontId="9" fillId="0" borderId="0" xfId="0" applyFont="1" applyAlignment="1" applyProtection="1">
      <alignment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9" fillId="5" borderId="3" xfId="0" applyFont="1" applyFill="1" applyBorder="1" applyAlignment="1" applyProtection="1">
      <alignment horizontal="left" vertical="center" wrapText="1"/>
      <protection locked="0"/>
    </xf>
    <xf numFmtId="0" fontId="9" fillId="5" borderId="4" xfId="0" applyFont="1" applyFill="1" applyBorder="1" applyAlignment="1" applyProtection="1">
      <alignment vertical="center" wrapText="1"/>
      <protection locked="0"/>
    </xf>
    <xf numFmtId="0" fontId="9" fillId="5" borderId="5" xfId="0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 applyProtection="1">
      <alignment vertical="center" wrapText="1"/>
      <protection locked="0"/>
    </xf>
    <xf numFmtId="0" fontId="9" fillId="5" borderId="8" xfId="0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0" fontId="9" fillId="5" borderId="9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 wrapText="1"/>
      <protection locked="0"/>
    </xf>
    <xf numFmtId="0" fontId="9" fillId="5" borderId="1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vertical="center" wrapText="1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vertical="center" wrapText="1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vertical="center" wrapText="1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wrapText="1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wrapText="1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wrapText="1"/>
    </xf>
    <xf numFmtId="0" fontId="14" fillId="5" borderId="22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wrapText="1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wrapText="1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25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wrapText="1"/>
    </xf>
    <xf numFmtId="0" fontId="12" fillId="5" borderId="9" xfId="0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5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4" fillId="5" borderId="4" xfId="0" applyFont="1" applyFill="1" applyBorder="1" applyAlignment="1" applyProtection="1">
      <alignment vertical="center" wrapText="1"/>
      <protection locked="0"/>
    </xf>
    <xf numFmtId="0" fontId="14" fillId="5" borderId="5" xfId="0" applyFont="1" applyFill="1" applyBorder="1" applyAlignment="1" applyProtection="1">
      <alignment vertical="center" wrapText="1"/>
      <protection locked="0"/>
    </xf>
    <xf numFmtId="0" fontId="14" fillId="4" borderId="28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4" fillId="5" borderId="6" xfId="0" applyFont="1" applyFill="1" applyBorder="1" applyAlignment="1" applyProtection="1">
      <alignment vertical="center" wrapText="1"/>
      <protection locked="0"/>
    </xf>
    <xf numFmtId="0" fontId="14" fillId="5" borderId="7" xfId="0" applyFont="1" applyFill="1" applyBorder="1" applyAlignment="1" applyProtection="1">
      <alignment vertical="center" wrapText="1"/>
      <protection locked="0"/>
    </xf>
    <xf numFmtId="0" fontId="14" fillId="5" borderId="8" xfId="0" applyFont="1" applyFill="1" applyBorder="1" applyAlignment="1" applyProtection="1">
      <alignment vertical="center" wrapText="1"/>
      <protection locked="0"/>
    </xf>
    <xf numFmtId="0" fontId="14" fillId="4" borderId="29" xfId="0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vertical="center" wrapText="1"/>
    </xf>
    <xf numFmtId="0" fontId="14" fillId="5" borderId="9" xfId="0" applyFont="1" applyFill="1" applyBorder="1" applyAlignment="1" applyProtection="1">
      <alignment vertical="center" wrapText="1"/>
      <protection locked="0"/>
    </xf>
    <xf numFmtId="0" fontId="14" fillId="5" borderId="10" xfId="0" applyFont="1" applyFill="1" applyBorder="1" applyAlignment="1" applyProtection="1">
      <alignment vertical="center" wrapText="1"/>
      <protection locked="0"/>
    </xf>
    <xf numFmtId="0" fontId="14" fillId="5" borderId="11" xfId="0" applyFont="1" applyFill="1" applyBorder="1" applyAlignment="1" applyProtection="1">
      <alignment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 wrapText="1"/>
      <protection locked="0"/>
    </xf>
    <xf numFmtId="0" fontId="14" fillId="5" borderId="38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4" fillId="5" borderId="21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4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  <protection locked="0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2" fillId="5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42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43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47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4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vertical="center" wrapText="1"/>
    </xf>
    <xf numFmtId="0" fontId="14" fillId="5" borderId="48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vertical="center" wrapText="1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14" fillId="5" borderId="50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51" xfId="0" applyFont="1" applyFill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left" vertical="center" wrapText="1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14" fillId="5" borderId="53" xfId="0" applyFont="1" applyFill="1" applyBorder="1" applyAlignment="1" applyProtection="1">
      <alignment horizontal="center" vertical="center" wrapText="1"/>
      <protection locked="0"/>
    </xf>
    <xf numFmtId="0" fontId="14" fillId="5" borderId="34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left" vertical="center" wrapText="1"/>
    </xf>
    <xf numFmtId="0" fontId="14" fillId="0" borderId="41" xfId="0" applyFont="1" applyBorder="1" applyAlignment="1" applyProtection="1">
      <alignment horizontal="left" vertical="center" wrapText="1"/>
    </xf>
    <xf numFmtId="0" fontId="14" fillId="0" borderId="46" xfId="0" applyFont="1" applyBorder="1" applyAlignment="1" applyProtection="1">
      <alignment horizontal="left" vertical="center" wrapText="1"/>
    </xf>
    <xf numFmtId="0" fontId="14" fillId="5" borderId="2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wrapText="1"/>
    </xf>
    <xf numFmtId="0" fontId="14" fillId="5" borderId="54" xfId="0" applyFont="1" applyFill="1" applyBorder="1" applyAlignment="1" applyProtection="1">
      <alignment horizontal="center" vertical="center" wrapText="1"/>
      <protection locked="0"/>
    </xf>
    <xf numFmtId="0" fontId="12" fillId="4" borderId="55" xfId="0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6" borderId="48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14" fillId="6" borderId="49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</xf>
    <xf numFmtId="0" fontId="14" fillId="5" borderId="56" xfId="0" applyFont="1" applyFill="1" applyBorder="1" applyAlignment="1" applyProtection="1">
      <alignment horizontal="center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wrapText="1"/>
    </xf>
    <xf numFmtId="0" fontId="14" fillId="5" borderId="35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46" xfId="0" applyFont="1" applyFill="1" applyBorder="1" applyAlignment="1" applyProtection="1">
      <alignment horizontal="center" vertical="center" wrapText="1"/>
      <protection locked="0"/>
    </xf>
    <xf numFmtId="0" fontId="14" fillId="5" borderId="3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wrapText="1"/>
    </xf>
    <xf numFmtId="0" fontId="12" fillId="0" borderId="0" xfId="0" applyFont="1" applyBorder="1" applyAlignment="1" applyProtection="1">
      <alignment horizontal="left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left" vertical="center"/>
    </xf>
    <xf numFmtId="0" fontId="14" fillId="4" borderId="48" xfId="0" applyFont="1" applyFill="1" applyBorder="1" applyAlignment="1" applyProtection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11" xfId="0" applyFont="1" applyBorder="1" applyAlignment="1" applyProtection="1">
      <alignment vertical="center" wrapText="1"/>
    </xf>
    <xf numFmtId="0" fontId="14" fillId="0" borderId="32" xfId="0" applyFont="1" applyBorder="1" applyAlignment="1" applyProtection="1">
      <alignment horizontal="left" vertic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0" fontId="14" fillId="5" borderId="26" xfId="0" applyFont="1" applyFill="1" applyBorder="1" applyAlignment="1" applyProtection="1">
      <alignment horizontal="center" vertical="center" wrapText="1"/>
      <protection locked="0"/>
    </xf>
    <xf numFmtId="0" fontId="14" fillId="6" borderId="57" xfId="0" applyFont="1" applyFill="1" applyBorder="1" applyAlignment="1" applyProtection="1">
      <alignment horizontal="center" vertical="center" wrapText="1"/>
    </xf>
    <xf numFmtId="0" fontId="14" fillId="5" borderId="30" xfId="0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4" fillId="5" borderId="32" xfId="0" applyFont="1" applyFill="1" applyBorder="1" applyAlignment="1" applyProtection="1">
      <alignment horizontal="center" vertical="center" wrapText="1"/>
      <protection locked="0"/>
    </xf>
    <xf numFmtId="0" fontId="14" fillId="6" borderId="58" xfId="0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4" fillId="6" borderId="59" xfId="0" applyFont="1" applyFill="1" applyBorder="1" applyAlignment="1" applyProtection="1">
      <alignment horizontal="center" vertical="center" wrapText="1"/>
    </xf>
    <xf numFmtId="0" fontId="14" fillId="6" borderId="60" xfId="0" applyFont="1" applyFill="1" applyBorder="1" applyAlignment="1" applyProtection="1">
      <alignment horizontal="center" vertical="center" wrapText="1"/>
    </xf>
    <xf numFmtId="0" fontId="12" fillId="5" borderId="5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</xf>
    <xf numFmtId="0" fontId="14" fillId="0" borderId="26" xfId="0" applyFont="1" applyBorder="1" applyAlignment="1" applyProtection="1">
      <alignment vertical="center" wrapText="1"/>
    </xf>
    <xf numFmtId="0" fontId="14" fillId="5" borderId="61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vertical="center" wrapText="1"/>
    </xf>
    <xf numFmtId="0" fontId="14" fillId="5" borderId="62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horizontal="left" vertical="center" wrapText="1"/>
    </xf>
    <xf numFmtId="0" fontId="14" fillId="5" borderId="58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 applyProtection="1">
      <alignment horizontal="center" vertical="center" wrapText="1"/>
      <protection locked="0"/>
    </xf>
    <xf numFmtId="0" fontId="14" fillId="5" borderId="60" xfId="0" applyFont="1" applyFill="1" applyBorder="1" applyAlignment="1" applyProtection="1">
      <alignment horizontal="center" vertical="center" wrapText="1"/>
      <protection locked="0"/>
    </xf>
    <xf numFmtId="0" fontId="12" fillId="4" borderId="63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vertical="center" wrapText="1"/>
      <protection locked="0"/>
    </xf>
    <xf numFmtId="0" fontId="12" fillId="6" borderId="21" xfId="0" applyFont="1" applyFill="1" applyBorder="1" applyAlignment="1" applyProtection="1">
      <alignment vertical="center" wrapText="1"/>
    </xf>
    <xf numFmtId="0" fontId="12" fillId="5" borderId="22" xfId="0" applyFont="1" applyFill="1" applyBorder="1" applyAlignment="1" applyProtection="1">
      <alignment vertical="center" wrapText="1"/>
      <protection locked="0"/>
    </xf>
    <xf numFmtId="0" fontId="12" fillId="5" borderId="25" xfId="0" applyFont="1" applyFill="1" applyBorder="1" applyAlignment="1" applyProtection="1">
      <alignment vertical="center" wrapText="1"/>
      <protection locked="0"/>
    </xf>
    <xf numFmtId="0" fontId="12" fillId="5" borderId="23" xfId="0" applyFont="1" applyFill="1" applyBorder="1" applyAlignment="1" applyProtection="1">
      <alignment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</xf>
    <xf numFmtId="0" fontId="12" fillId="4" borderId="52" xfId="0" applyFont="1" applyFill="1" applyBorder="1" applyAlignment="1" applyProtection="1">
      <alignment horizontal="center" vertical="center" wrapText="1"/>
    </xf>
    <xf numFmtId="0" fontId="12" fillId="4" borderId="53" xfId="0" applyFont="1" applyFill="1" applyBorder="1" applyAlignment="1" applyProtection="1">
      <alignment horizontal="center" vertical="center" wrapText="1"/>
    </xf>
    <xf numFmtId="0" fontId="12" fillId="4" borderId="64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left" vertical="center" wrapText="1"/>
    </xf>
    <xf numFmtId="0" fontId="12" fillId="5" borderId="30" xfId="0" applyFont="1" applyFill="1" applyBorder="1" applyAlignment="1" applyProtection="1">
      <alignment horizontal="center" vertical="center" wrapText="1"/>
      <protection locked="0"/>
    </xf>
    <xf numFmtId="0" fontId="12" fillId="5" borderId="31" xfId="0" applyFont="1" applyFill="1" applyBorder="1" applyAlignment="1" applyProtection="1">
      <alignment horizontal="center" vertical="center" wrapText="1"/>
      <protection locked="0"/>
    </xf>
    <xf numFmtId="0" fontId="12" fillId="5" borderId="32" xfId="0" applyFont="1" applyFill="1" applyBorder="1" applyAlignment="1" applyProtection="1">
      <alignment horizontal="center" vertical="center" wrapText="1"/>
      <protection locked="0"/>
    </xf>
    <xf numFmtId="0" fontId="12" fillId="5" borderId="51" xfId="0" applyFont="1" applyFill="1" applyBorder="1" applyAlignment="1" applyProtection="1">
      <alignment horizontal="center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2" fillId="4" borderId="65" xfId="0" applyFont="1" applyFill="1" applyBorder="1" applyAlignment="1" applyProtection="1">
      <alignment horizontal="center" vertical="center" wrapText="1"/>
    </xf>
    <xf numFmtId="0" fontId="14" fillId="0" borderId="62" xfId="0" applyFont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left" vertical="center" wrapText="1"/>
    </xf>
    <xf numFmtId="0" fontId="12" fillId="6" borderId="26" xfId="0" applyFont="1" applyFill="1" applyBorder="1" applyAlignment="1" applyProtection="1">
      <alignment horizontal="center" vertical="center" wrapText="1"/>
    </xf>
    <xf numFmtId="0" fontId="12" fillId="6" borderId="32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wrapText="1"/>
    </xf>
    <xf numFmtId="0" fontId="12" fillId="0" borderId="0" xfId="0" applyFont="1" applyAlignment="1" applyProtection="1">
      <alignment horizontal="left" vertical="center"/>
    </xf>
    <xf numFmtId="0" fontId="14" fillId="5" borderId="5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14" fillId="0" borderId="66" xfId="0" applyFont="1" applyBorder="1" applyAlignment="1" applyProtection="1">
      <alignment horizontal="center" vertical="center" wrapText="1"/>
    </xf>
    <xf numFmtId="0" fontId="14" fillId="0" borderId="67" xfId="0" applyFont="1" applyBorder="1" applyAlignment="1" applyProtection="1">
      <alignment horizontal="center" vertical="center" wrapText="1"/>
    </xf>
    <xf numFmtId="0" fontId="14" fillId="6" borderId="55" xfId="0" applyFont="1" applyFill="1" applyBorder="1" applyAlignment="1" applyProtection="1">
      <alignment horizontal="center" vertical="center" wrapText="1"/>
    </xf>
    <xf numFmtId="0" fontId="14" fillId="6" borderId="30" xfId="0" applyFont="1" applyFill="1" applyBorder="1" applyAlignment="1" applyProtection="1">
      <alignment horizontal="center" vertical="center" wrapText="1"/>
    </xf>
    <xf numFmtId="0" fontId="14" fillId="6" borderId="32" xfId="0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14" fillId="6" borderId="26" xfId="0" applyFont="1" applyFill="1" applyBorder="1" applyAlignment="1" applyProtection="1">
      <alignment horizontal="center" vertical="center" wrapText="1"/>
    </xf>
    <xf numFmtId="0" fontId="14" fillId="5" borderId="67" xfId="0" applyFont="1" applyFill="1" applyBorder="1" applyAlignment="1" applyProtection="1">
      <alignment horizontal="center" vertical="center" wrapText="1"/>
      <protection locked="0"/>
    </xf>
    <xf numFmtId="0" fontId="14" fillId="5" borderId="6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</xf>
    <xf numFmtId="0" fontId="14" fillId="6" borderId="28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4" fillId="6" borderId="29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6" borderId="68" xfId="0" applyFont="1" applyFill="1" applyBorder="1" applyAlignment="1" applyProtection="1">
      <alignment horizontal="center" vertical="center" wrapText="1"/>
    </xf>
    <xf numFmtId="0" fontId="14" fillId="6" borderId="69" xfId="0" applyFont="1" applyFill="1" applyBorder="1" applyAlignment="1" applyProtection="1">
      <alignment horizontal="center" vertical="center" wrapText="1"/>
    </xf>
    <xf numFmtId="0" fontId="14" fillId="6" borderId="70" xfId="0" applyFont="1" applyFill="1" applyBorder="1" applyAlignment="1" applyProtection="1">
      <alignment horizontal="center" vertical="center" wrapText="1"/>
    </xf>
    <xf numFmtId="0" fontId="14" fillId="5" borderId="69" xfId="0" applyFont="1" applyFill="1" applyBorder="1" applyAlignment="1" applyProtection="1">
      <alignment horizontal="center" vertical="center" wrapText="1"/>
      <protection locked="0"/>
    </xf>
    <xf numFmtId="0" fontId="14" fillId="5" borderId="71" xfId="0" applyFont="1" applyFill="1" applyBorder="1" applyAlignment="1" applyProtection="1">
      <alignment horizontal="center" vertical="center" wrapText="1"/>
      <protection locked="0"/>
    </xf>
    <xf numFmtId="0" fontId="14" fillId="4" borderId="70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4" fillId="5" borderId="72" xfId="0" applyFont="1" applyFill="1" applyBorder="1" applyAlignment="1" applyProtection="1">
      <alignment horizontal="center" vertical="center" wrapText="1"/>
      <protection locked="0"/>
    </xf>
    <xf numFmtId="0" fontId="14" fillId="5" borderId="70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0" borderId="73" xfId="0" applyFont="1" applyBorder="1" applyAlignment="1" applyProtection="1">
      <alignment horizontal="left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left" vertical="center" wrapText="1"/>
    </xf>
    <xf numFmtId="0" fontId="14" fillId="6" borderId="9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14" fillId="4" borderId="18" xfId="0" applyFont="1" applyFill="1" applyBorder="1" applyAlignment="1" applyProtection="1">
      <alignment horizontal="center" vertical="center" wrapText="1"/>
    </xf>
    <xf numFmtId="0" fontId="14" fillId="6" borderId="27" xfId="0" applyFont="1" applyFill="1" applyBorder="1" applyAlignment="1" applyProtection="1">
      <alignment horizontal="center" vertical="center" wrapText="1"/>
    </xf>
    <xf numFmtId="0" fontId="14" fillId="6" borderId="22" xfId="0" applyFont="1" applyFill="1" applyBorder="1" applyAlignment="1" applyProtection="1">
      <alignment horizontal="center" vertical="center" wrapText="1"/>
    </xf>
    <xf numFmtId="0" fontId="14" fillId="6" borderId="23" xfId="0" applyFont="1" applyFill="1" applyBorder="1" applyAlignment="1" applyProtection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</xf>
    <xf numFmtId="0" fontId="14" fillId="6" borderId="21" xfId="0" applyFont="1" applyFill="1" applyBorder="1" applyAlignment="1" applyProtection="1">
      <alignment horizontal="center" vertical="center" wrapText="1"/>
    </xf>
    <xf numFmtId="0" fontId="14" fillId="5" borderId="73" xfId="0" applyFont="1" applyFill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6" borderId="33" xfId="0" applyFont="1" applyFill="1" applyBorder="1" applyAlignment="1" applyProtection="1">
      <alignment horizontal="center" vertical="center" wrapText="1"/>
    </xf>
    <xf numFmtId="0" fontId="12" fillId="5" borderId="55" xfId="0" applyFont="1" applyFill="1" applyBorder="1" applyAlignment="1" applyProtection="1">
      <alignment horizontal="center" vertical="center" wrapText="1"/>
      <protection locked="0"/>
    </xf>
    <xf numFmtId="0" fontId="12" fillId="5" borderId="6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43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6" borderId="31" xfId="0" applyFont="1" applyFill="1" applyBorder="1" applyAlignment="1" applyProtection="1">
      <alignment horizontal="center" vertical="center" wrapText="1"/>
    </xf>
    <xf numFmtId="0" fontId="12" fillId="6" borderId="22" xfId="0" applyFont="1" applyFill="1" applyBorder="1" applyAlignment="1" applyProtection="1">
      <alignment horizontal="center" vertical="center" wrapText="1"/>
    </xf>
    <xf numFmtId="0" fontId="12" fillId="6" borderId="23" xfId="0" applyFont="1" applyFill="1" applyBorder="1" applyAlignment="1" applyProtection="1">
      <alignment horizontal="center" vertical="center" wrapText="1"/>
    </xf>
    <xf numFmtId="0" fontId="12" fillId="6" borderId="25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12" fillId="4" borderId="67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14" fillId="3" borderId="68" xfId="0" applyFont="1" applyFill="1" applyBorder="1" applyAlignment="1" applyProtection="1">
      <alignment horizontal="right" vertical="center" wrapText="1"/>
    </xf>
    <xf numFmtId="1" fontId="14" fillId="4" borderId="12" xfId="0" applyNumberFormat="1" applyFont="1" applyFill="1" applyBorder="1" applyAlignment="1" applyProtection="1">
      <alignment horizontal="center" vertical="center" wrapText="1"/>
    </xf>
    <xf numFmtId="0" fontId="14" fillId="3" borderId="74" xfId="0" applyFont="1" applyFill="1" applyBorder="1" applyAlignment="1" applyProtection="1">
      <alignment horizontal="right" vertical="center" wrapText="1"/>
    </xf>
    <xf numFmtId="1" fontId="14" fillId="4" borderId="17" xfId="0" applyNumberFormat="1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right" vertical="center" wrapText="1"/>
    </xf>
    <xf numFmtId="1" fontId="14" fillId="4" borderId="19" xfId="0" applyNumberFormat="1" applyFont="1" applyFill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vertical="center" wrapText="1"/>
    </xf>
    <xf numFmtId="0" fontId="14" fillId="3" borderId="55" xfId="0" applyFont="1" applyFill="1" applyBorder="1" applyAlignment="1" applyProtection="1">
      <alignment horizontal="right" vertical="center" wrapText="1"/>
    </xf>
    <xf numFmtId="1" fontId="12" fillId="4" borderId="30" xfId="0" applyNumberFormat="1" applyFont="1" applyFill="1" applyBorder="1" applyAlignment="1" applyProtection="1">
      <alignment horizontal="center" vertical="center" wrapText="1"/>
    </xf>
    <xf numFmtId="1" fontId="12" fillId="4" borderId="32" xfId="0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 wrapText="1" shrinkToFit="1"/>
    </xf>
    <xf numFmtId="1" fontId="14" fillId="4" borderId="3" xfId="0" applyNumberFormat="1" applyFont="1" applyFill="1" applyBorder="1" applyAlignment="1" applyProtection="1">
      <alignment horizontal="center" vertical="center" wrapText="1"/>
    </xf>
    <xf numFmtId="1" fontId="14" fillId="4" borderId="5" xfId="0" applyNumberFormat="1" applyFont="1" applyFill="1" applyBorder="1" applyAlignment="1" applyProtection="1">
      <alignment horizontal="center" vertical="center" wrapText="1"/>
    </xf>
    <xf numFmtId="1" fontId="14" fillId="4" borderId="6" xfId="0" applyNumberFormat="1" applyFont="1" applyFill="1" applyBorder="1" applyAlignment="1" applyProtection="1">
      <alignment horizontal="center" vertical="center" wrapText="1"/>
    </xf>
    <xf numFmtId="1" fontId="14" fillId="4" borderId="8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left" vertical="center" wrapText="1"/>
    </xf>
    <xf numFmtId="1" fontId="12" fillId="4" borderId="21" xfId="0" applyNumberFormat="1" applyFont="1" applyFill="1" applyBorder="1" applyAlignment="1" applyProtection="1">
      <alignment horizontal="center" vertical="center" wrapText="1"/>
    </xf>
    <xf numFmtId="1" fontId="12" fillId="4" borderId="22" xfId="0" applyNumberFormat="1" applyFont="1" applyFill="1" applyBorder="1" applyAlignment="1" applyProtection="1">
      <alignment horizontal="center" vertical="center" wrapText="1"/>
    </xf>
    <xf numFmtId="1" fontId="12" fillId="4" borderId="23" xfId="0" applyNumberFormat="1" applyFont="1" applyFill="1" applyBorder="1" applyAlignment="1" applyProtection="1">
      <alignment horizontal="center" vertical="center" wrapText="1"/>
    </xf>
    <xf numFmtId="1" fontId="12" fillId="4" borderId="2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 wrapText="1" shrinkToFit="1"/>
    </xf>
    <xf numFmtId="0" fontId="12" fillId="0" borderId="26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4" fillId="5" borderId="28" xfId="0" applyFont="1" applyFill="1" applyBorder="1" applyAlignment="1" applyProtection="1">
      <alignment vertical="center" wrapText="1"/>
      <protection locked="0"/>
    </xf>
    <xf numFmtId="0" fontId="14" fillId="5" borderId="29" xfId="0" applyFont="1" applyFill="1" applyBorder="1" applyAlignment="1" applyProtection="1">
      <alignment vertical="center" wrapText="1"/>
      <protection locked="0"/>
    </xf>
    <xf numFmtId="0" fontId="14" fillId="5" borderId="33" xfId="0" applyFont="1" applyFill="1" applyBorder="1" applyAlignment="1" applyProtection="1">
      <alignment vertical="center" wrapText="1"/>
      <protection locked="0"/>
    </xf>
    <xf numFmtId="0" fontId="11" fillId="0" borderId="26" xfId="0" applyFont="1" applyBorder="1" applyAlignment="1" applyProtection="1">
      <alignment vertical="center" wrapText="1"/>
    </xf>
    <xf numFmtId="0" fontId="12" fillId="4" borderId="74" xfId="0" applyFont="1" applyFill="1" applyBorder="1" applyAlignment="1" applyProtection="1">
      <alignment horizontal="center" vertical="center" wrapText="1"/>
    </xf>
    <xf numFmtId="0" fontId="12" fillId="4" borderId="75" xfId="0" applyFont="1" applyFill="1" applyBorder="1" applyAlignment="1" applyProtection="1">
      <alignment horizontal="center" vertical="center" wrapText="1"/>
    </xf>
    <xf numFmtId="0" fontId="12" fillId="6" borderId="30" xfId="0" applyFont="1" applyFill="1" applyBorder="1" applyAlignment="1" applyProtection="1">
      <alignment horizontal="center" vertical="center" wrapText="1"/>
    </xf>
    <xf numFmtId="0" fontId="12" fillId="6" borderId="31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vertical="center" wrapText="1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4" borderId="31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wrapText="1"/>
    </xf>
    <xf numFmtId="0" fontId="14" fillId="3" borderId="70" xfId="0" applyFont="1" applyFill="1" applyBorder="1" applyAlignment="1" applyProtection="1">
      <alignment horizontal="right" wrapText="1"/>
    </xf>
    <xf numFmtId="0" fontId="14" fillId="3" borderId="34" xfId="0" applyFont="1" applyFill="1" applyBorder="1" applyAlignment="1" applyProtection="1">
      <alignment horizontal="right" wrapText="1"/>
    </xf>
    <xf numFmtId="0" fontId="14" fillId="3" borderId="23" xfId="0" applyFont="1" applyFill="1" applyBorder="1" applyAlignment="1" applyProtection="1">
      <alignment horizontal="right" wrapText="1"/>
    </xf>
    <xf numFmtId="0" fontId="14" fillId="5" borderId="64" xfId="0" applyFont="1" applyFill="1" applyBorder="1" applyAlignment="1" applyProtection="1">
      <alignment horizontal="center" vertical="center" wrapText="1"/>
      <protection locked="0"/>
    </xf>
    <xf numFmtId="0" fontId="14" fillId="4" borderId="34" xfId="0" applyFont="1" applyFill="1" applyBorder="1" applyAlignment="1" applyProtection="1">
      <alignment horizontal="center" vertical="center" wrapText="1"/>
    </xf>
    <xf numFmtId="0" fontId="14" fillId="5" borderId="75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Border="1" applyAlignment="1" applyProtection="1">
      <alignment horizontal="center" vertical="center" wrapText="1"/>
      <protection locked="0"/>
    </xf>
    <xf numFmtId="0" fontId="14" fillId="4" borderId="26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wrapText="1"/>
    </xf>
    <xf numFmtId="0" fontId="14" fillId="0" borderId="76" xfId="0" applyFont="1" applyBorder="1" applyAlignment="1" applyProtection="1">
      <alignment wrapText="1"/>
    </xf>
    <xf numFmtId="0" fontId="14" fillId="0" borderId="76" xfId="0" applyFont="1" applyBorder="1" applyAlignment="1" applyProtection="1">
      <alignment horizontal="center" wrapText="1"/>
    </xf>
    <xf numFmtId="0" fontId="14" fillId="0" borderId="77" xfId="0" applyFont="1" applyBorder="1" applyAlignment="1" applyProtection="1">
      <alignment wrapText="1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2" fillId="0" borderId="76" xfId="0" applyFont="1" applyBorder="1" applyAlignment="1" applyProtection="1">
      <alignment wrapText="1"/>
    </xf>
    <xf numFmtId="0" fontId="12" fillId="6" borderId="30" xfId="0" applyFont="1" applyFill="1" applyBorder="1" applyAlignment="1" applyProtection="1">
      <alignment wrapText="1"/>
    </xf>
    <xf numFmtId="0" fontId="12" fillId="6" borderId="31" xfId="0" applyFont="1" applyFill="1" applyBorder="1" applyAlignment="1" applyProtection="1">
      <alignment wrapText="1"/>
    </xf>
    <xf numFmtId="0" fontId="12" fillId="5" borderId="32" xfId="0" applyFont="1" applyFill="1" applyBorder="1" applyAlignment="1" applyProtection="1">
      <alignment wrapText="1"/>
      <protection locked="0"/>
    </xf>
    <xf numFmtId="0" fontId="12" fillId="5" borderId="30" xfId="0" applyFont="1" applyFill="1" applyBorder="1" applyAlignment="1" applyProtection="1">
      <alignment wrapText="1"/>
      <protection locked="0"/>
    </xf>
    <xf numFmtId="0" fontId="12" fillId="6" borderId="26" xfId="0" applyFont="1" applyFill="1" applyBorder="1" applyAlignment="1" applyProtection="1">
      <alignment wrapText="1"/>
    </xf>
    <xf numFmtId="0" fontId="14" fillId="6" borderId="48" xfId="0" applyFont="1" applyFill="1" applyBorder="1" applyAlignment="1" applyProtection="1">
      <alignment horizontal="center" vertical="center" wrapText="1"/>
      <protection locked="0"/>
    </xf>
    <xf numFmtId="0" fontId="14" fillId="6" borderId="49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4" fillId="6" borderId="56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centerContinuous" vertical="center" wrapText="1"/>
    </xf>
    <xf numFmtId="0" fontId="14" fillId="0" borderId="7" xfId="0" applyFont="1" applyBorder="1" applyAlignment="1" applyProtection="1">
      <alignment horizontal="centerContinuous" vertical="center" wrapText="1"/>
    </xf>
    <xf numFmtId="0" fontId="14" fillId="6" borderId="54" xfId="0" applyFont="1" applyFill="1" applyBorder="1" applyAlignment="1" applyProtection="1">
      <alignment horizontal="center" vertical="center" wrapText="1"/>
    </xf>
    <xf numFmtId="0" fontId="12" fillId="5" borderId="40" xfId="0" applyFont="1" applyFill="1" applyBorder="1" applyAlignment="1" applyProtection="1">
      <alignment horizontal="center" vertical="center" wrapText="1"/>
      <protection locked="0"/>
    </xf>
    <xf numFmtId="0" fontId="12" fillId="5" borderId="2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/>
    <xf numFmtId="0" fontId="12" fillId="0" borderId="0" xfId="0" applyFont="1" applyProtection="1"/>
    <xf numFmtId="0" fontId="11" fillId="3" borderId="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justify" vertical="center" wrapText="1"/>
    </xf>
    <xf numFmtId="0" fontId="14" fillId="0" borderId="0" xfId="0" applyFont="1" applyProtection="1"/>
    <xf numFmtId="0" fontId="14" fillId="5" borderId="56" xfId="0" applyFont="1" applyFill="1" applyBorder="1" applyAlignment="1" applyProtection="1">
      <alignment horizontal="center" wrapText="1"/>
      <protection locked="0"/>
    </xf>
    <xf numFmtId="0" fontId="14" fillId="5" borderId="54" xfId="0" applyFont="1" applyFill="1" applyBorder="1" applyAlignment="1" applyProtection="1">
      <alignment horizontal="center" wrapText="1"/>
      <protection locked="0"/>
    </xf>
    <xf numFmtId="0" fontId="14" fillId="0" borderId="9" xfId="0" applyFont="1" applyBorder="1" applyAlignment="1" applyProtection="1">
      <alignment horizontal="centerContinuous" vertical="center" wrapText="1"/>
    </xf>
    <xf numFmtId="0" fontId="14" fillId="0" borderId="10" xfId="0" applyFont="1" applyBorder="1" applyAlignment="1" applyProtection="1">
      <alignment horizontal="centerContinuous" vertical="center" wrapText="1"/>
    </xf>
    <xf numFmtId="0" fontId="14" fillId="4" borderId="74" xfId="0" applyFont="1" applyFill="1" applyBorder="1" applyAlignment="1" applyProtection="1">
      <alignment horizontal="center" vertical="center" wrapText="1"/>
    </xf>
    <xf numFmtId="0" fontId="14" fillId="4" borderId="54" xfId="0" applyFont="1" applyFill="1" applyBorder="1" applyAlignment="1" applyProtection="1">
      <alignment horizontal="center" vertical="center" wrapText="1"/>
    </xf>
    <xf numFmtId="0" fontId="12" fillId="6" borderId="55" xfId="0" applyFont="1" applyFill="1" applyBorder="1" applyAlignment="1" applyProtection="1">
      <alignment horizontal="center" vertical="center" wrapText="1"/>
    </xf>
    <xf numFmtId="0" fontId="14" fillId="4" borderId="47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vertical="center" wrapText="1"/>
    </xf>
    <xf numFmtId="0" fontId="11" fillId="4" borderId="0" xfId="0" applyFont="1" applyFill="1" applyAlignment="1" applyProtection="1">
      <alignment vertical="center" wrapText="1"/>
    </xf>
    <xf numFmtId="0" fontId="11" fillId="3" borderId="0" xfId="0" applyFont="1" applyFill="1" applyAlignment="1" applyProtection="1">
      <alignment vertical="center" wrapText="1"/>
    </xf>
    <xf numFmtId="0" fontId="12" fillId="3" borderId="0" xfId="0" applyFont="1" applyFill="1" applyAlignment="1" applyProtection="1">
      <alignment vertical="center" wrapText="1"/>
    </xf>
    <xf numFmtId="0" fontId="11" fillId="7" borderId="10" xfId="0" applyFont="1" applyFill="1" applyBorder="1" applyAlignment="1" applyProtection="1">
      <alignment horizontal="center" vertical="center" wrapText="1"/>
    </xf>
    <xf numFmtId="0" fontId="11" fillId="3" borderId="69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2" fillId="3" borderId="43" xfId="0" applyFont="1" applyFill="1" applyBorder="1" applyAlignment="1" applyProtection="1">
      <alignment horizontal="justify" vertical="center" wrapText="1"/>
    </xf>
    <xf numFmtId="0" fontId="12" fillId="3" borderId="37" xfId="0" applyFont="1" applyFill="1" applyBorder="1" applyAlignment="1" applyProtection="1">
      <alignment horizontal="justify" vertical="center" wrapText="1"/>
    </xf>
    <xf numFmtId="184" fontId="12" fillId="4" borderId="56" xfId="2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vertical="center" wrapText="1"/>
    </xf>
    <xf numFmtId="184" fontId="12" fillId="4" borderId="27" xfId="2" applyNumberFormat="1" applyFont="1" applyFill="1" applyBorder="1" applyAlignment="1" applyProtection="1">
      <alignment horizontal="center" vertical="center" wrapText="1"/>
    </xf>
    <xf numFmtId="0" fontId="11" fillId="7" borderId="43" xfId="0" applyFont="1" applyFill="1" applyBorder="1" applyAlignment="1" applyProtection="1">
      <alignment horizontal="center" vertical="center" wrapText="1"/>
    </xf>
    <xf numFmtId="184" fontId="12" fillId="4" borderId="5" xfId="2" applyNumberFormat="1" applyFont="1" applyFill="1" applyBorder="1" applyAlignment="1" applyProtection="1">
      <alignment horizontal="center" vertical="center" wrapText="1"/>
    </xf>
    <xf numFmtId="184" fontId="12" fillId="4" borderId="8" xfId="2" applyNumberFormat="1" applyFont="1" applyFill="1" applyBorder="1" applyAlignment="1" applyProtection="1">
      <alignment horizontal="center" vertical="center" wrapText="1"/>
    </xf>
    <xf numFmtId="184" fontId="12" fillId="4" borderId="11" xfId="2" applyNumberFormat="1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41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vertical="center" wrapText="1"/>
    </xf>
    <xf numFmtId="0" fontId="11" fillId="3" borderId="40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justify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justify" vertical="center" wrapText="1"/>
    </xf>
    <xf numFmtId="0" fontId="12" fillId="3" borderId="0" xfId="0" applyFont="1" applyFill="1" applyBorder="1" applyAlignment="1" applyProtection="1">
      <alignment vertical="center" wrapText="1"/>
    </xf>
    <xf numFmtId="0" fontId="11" fillId="7" borderId="30" xfId="0" applyFont="1" applyFill="1" applyBorder="1" applyAlignment="1" applyProtection="1">
      <alignment horizontal="center" vertical="center" wrapText="1"/>
    </xf>
    <xf numFmtId="0" fontId="11" fillId="7" borderId="31" xfId="0" applyFont="1" applyFill="1" applyBorder="1" applyAlignment="1" applyProtection="1">
      <alignment horizontal="center" vertical="center" wrapText="1"/>
    </xf>
    <xf numFmtId="0" fontId="11" fillId="7" borderId="32" xfId="0" applyFont="1" applyFill="1" applyBorder="1" applyAlignment="1" applyProtection="1">
      <alignment horizontal="center" vertical="center" wrapText="1"/>
    </xf>
    <xf numFmtId="9" fontId="12" fillId="4" borderId="38" xfId="2" applyFont="1" applyFill="1" applyBorder="1" applyAlignment="1" applyProtection="1">
      <alignment horizontal="center" vertical="center" wrapText="1"/>
    </xf>
    <xf numFmtId="9" fontId="12" fillId="4" borderId="8" xfId="2" applyFont="1" applyFill="1" applyBorder="1" applyAlignment="1" applyProtection="1">
      <alignment horizontal="center" vertical="center" wrapText="1"/>
    </xf>
    <xf numFmtId="0" fontId="12" fillId="3" borderId="38" xfId="0" applyFont="1" applyFill="1" applyBorder="1" applyAlignment="1" applyProtection="1">
      <alignment horizontal="center" vertical="center" wrapText="1"/>
    </xf>
    <xf numFmtId="9" fontId="12" fillId="4" borderId="11" xfId="2" applyFont="1" applyFill="1" applyBorder="1" applyAlignment="1" applyProtection="1">
      <alignment horizontal="center" vertical="center" wrapText="1"/>
    </xf>
    <xf numFmtId="0" fontId="11" fillId="7" borderId="68" xfId="0" applyFont="1" applyFill="1" applyBorder="1" applyAlignment="1" applyProtection="1">
      <alignment horizontal="center" vertical="center" wrapText="1"/>
    </xf>
    <xf numFmtId="0" fontId="12" fillId="3" borderId="39" xfId="0" applyFont="1" applyFill="1" applyBorder="1" applyAlignment="1" applyProtection="1">
      <alignment horizontal="justify" vertical="center" wrapText="1"/>
    </xf>
    <xf numFmtId="0" fontId="12" fillId="3" borderId="42" xfId="0" applyFont="1" applyFill="1" applyBorder="1" applyAlignment="1" applyProtection="1">
      <alignment horizontal="justify" vertical="center" wrapText="1"/>
    </xf>
    <xf numFmtId="0" fontId="12" fillId="3" borderId="50" xfId="0" applyFont="1" applyFill="1" applyBorder="1" applyAlignment="1" applyProtection="1">
      <alignment horizontal="justify" vertical="center" wrapText="1"/>
    </xf>
    <xf numFmtId="0" fontId="12" fillId="3" borderId="47" xfId="0" applyFont="1" applyFill="1" applyBorder="1" applyAlignment="1" applyProtection="1">
      <alignment horizontal="justify" vertical="center" wrapText="1"/>
    </xf>
    <xf numFmtId="0" fontId="12" fillId="3" borderId="0" xfId="0" applyFont="1" applyFill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1" fontId="15" fillId="5" borderId="23" xfId="0" applyNumberFormat="1" applyFont="1" applyFill="1" applyBorder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wrapText="1"/>
    </xf>
    <xf numFmtId="0" fontId="15" fillId="4" borderId="32" xfId="0" applyNumberFormat="1" applyFont="1" applyFill="1" applyBorder="1" applyAlignment="1" applyProtection="1">
      <alignment vertical="center" wrapText="1"/>
    </xf>
    <xf numFmtId="0" fontId="16" fillId="5" borderId="32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wrapText="1"/>
    </xf>
    <xf numFmtId="0" fontId="12" fillId="5" borderId="12" xfId="0" applyFont="1" applyFill="1" applyBorder="1" applyAlignment="1" applyProtection="1">
      <alignment wrapText="1"/>
      <protection locked="0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5" borderId="17" xfId="0" applyFont="1" applyFill="1" applyBorder="1" applyAlignment="1" applyProtection="1">
      <alignment wrapText="1"/>
      <protection locked="0"/>
    </xf>
    <xf numFmtId="0" fontId="12" fillId="5" borderId="19" xfId="0" applyFont="1" applyFill="1" applyBorder="1" applyAlignment="1" applyProtection="1">
      <alignment wrapText="1"/>
      <protection locked="0"/>
    </xf>
    <xf numFmtId="0" fontId="12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1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horizontal="left" vertical="center"/>
    </xf>
    <xf numFmtId="0" fontId="12" fillId="3" borderId="11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vertical="center"/>
    </xf>
    <xf numFmtId="0" fontId="11" fillId="3" borderId="36" xfId="0" applyFont="1" applyFill="1" applyBorder="1" applyAlignment="1" applyProtection="1">
      <alignment vertical="center"/>
    </xf>
    <xf numFmtId="0" fontId="12" fillId="3" borderId="38" xfId="0" applyFont="1" applyFill="1" applyBorder="1" applyAlignment="1" applyProtection="1">
      <alignment vertical="center" wrapText="1"/>
    </xf>
    <xf numFmtId="0" fontId="11" fillId="3" borderId="6" xfId="0" applyFont="1" applyFill="1" applyBorder="1" applyAlignment="1" applyProtection="1">
      <alignment vertical="center"/>
    </xf>
    <xf numFmtId="0" fontId="12" fillId="3" borderId="8" xfId="0" applyFont="1" applyFill="1" applyBorder="1" applyAlignment="1" applyProtection="1">
      <alignment vertical="center" wrapText="1"/>
    </xf>
    <xf numFmtId="0" fontId="12" fillId="3" borderId="8" xfId="0" applyFont="1" applyFill="1" applyBorder="1" applyAlignment="1" applyProtection="1">
      <alignment horizontal="justify" vertical="center" wrapText="1"/>
    </xf>
    <xf numFmtId="0" fontId="11" fillId="3" borderId="9" xfId="0" applyFont="1" applyFill="1" applyBorder="1" applyAlignment="1" applyProtection="1">
      <alignment vertical="center"/>
    </xf>
    <xf numFmtId="0" fontId="12" fillId="3" borderId="11" xfId="0" applyFont="1" applyFill="1" applyBorder="1" applyAlignment="1" applyProtection="1">
      <alignment vertical="center" wrapText="1"/>
    </xf>
    <xf numFmtId="0" fontId="12" fillId="3" borderId="0" xfId="0" applyFont="1" applyFill="1" applyProtection="1"/>
    <xf numFmtId="0" fontId="12" fillId="3" borderId="0" xfId="0" applyFont="1" applyFill="1" applyBorder="1" applyProtection="1"/>
    <xf numFmtId="0" fontId="11" fillId="3" borderId="0" xfId="0" applyFont="1" applyFill="1" applyProtection="1"/>
    <xf numFmtId="0" fontId="17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wrapText="1"/>
    </xf>
    <xf numFmtId="0" fontId="18" fillId="3" borderId="0" xfId="0" applyFont="1" applyFill="1" applyProtection="1"/>
    <xf numFmtId="0" fontId="13" fillId="5" borderId="7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</xf>
    <xf numFmtId="0" fontId="14" fillId="3" borderId="0" xfId="0" applyFont="1" applyFill="1" applyProtection="1"/>
    <xf numFmtId="0" fontId="14" fillId="3" borderId="7" xfId="0" applyFont="1" applyFill="1" applyBorder="1" applyAlignment="1" applyProtection="1">
      <alignment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6" borderId="7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wrapText="1"/>
    </xf>
    <xf numFmtId="0" fontId="18" fillId="3" borderId="0" xfId="0" applyFont="1" applyFill="1" applyBorder="1" applyAlignment="1" applyProtection="1">
      <alignment wrapText="1"/>
    </xf>
    <xf numFmtId="0" fontId="13" fillId="3" borderId="0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2" fillId="3" borderId="7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3" fillId="4" borderId="0" xfId="0" applyFont="1" applyFill="1" applyAlignment="1" applyProtection="1">
      <alignment vertical="center" wrapText="1"/>
    </xf>
    <xf numFmtId="1" fontId="13" fillId="4" borderId="0" xfId="0" applyNumberFormat="1" applyFont="1" applyFill="1" applyAlignment="1" applyProtection="1">
      <alignment horizontal="center" vertical="center" wrapText="1"/>
    </xf>
    <xf numFmtId="0" fontId="14" fillId="4" borderId="0" xfId="0" applyFont="1" applyFill="1" applyAlignment="1" applyProtection="1">
      <alignment vertical="center" wrapText="1"/>
    </xf>
    <xf numFmtId="0" fontId="14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49" fontId="13" fillId="3" borderId="0" xfId="0" applyNumberFormat="1" applyFont="1" applyFill="1" applyAlignment="1" applyProtection="1">
      <alignment horizontal="center" vertical="center" wrapText="1"/>
    </xf>
    <xf numFmtId="1" fontId="13" fillId="3" borderId="0" xfId="0" applyNumberFormat="1" applyFont="1" applyFill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2" fillId="3" borderId="0" xfId="0" applyFont="1" applyFill="1" applyAlignment="1" applyProtection="1">
      <alignment horizontal="left" vertical="center" wrapText="1"/>
    </xf>
    <xf numFmtId="0" fontId="12" fillId="3" borderId="3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center" wrapText="1"/>
    </xf>
    <xf numFmtId="0" fontId="14" fillId="3" borderId="0" xfId="0" applyFont="1" applyFill="1" applyAlignment="1" applyProtection="1">
      <alignment wrapText="1"/>
    </xf>
    <xf numFmtId="0" fontId="12" fillId="3" borderId="0" xfId="0" applyFont="1" applyFill="1" applyAlignment="1" applyProtection="1">
      <alignment horizontal="left" vertical="top" wrapText="1"/>
    </xf>
    <xf numFmtId="0" fontId="12" fillId="5" borderId="32" xfId="0" applyFont="1" applyFill="1" applyBorder="1" applyAlignment="1" applyProtection="1">
      <alignment vertical="center" wrapText="1"/>
      <protection locked="0"/>
    </xf>
    <xf numFmtId="0" fontId="12" fillId="5" borderId="70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8" xfId="0" applyFont="1" applyFill="1" applyBorder="1" applyAlignment="1" applyProtection="1">
      <alignment vertical="center" wrapText="1"/>
      <protection locked="0"/>
    </xf>
    <xf numFmtId="0" fontId="12" fillId="5" borderId="11" xfId="0" applyFont="1" applyFill="1" applyBorder="1" applyAlignment="1" applyProtection="1">
      <alignment vertical="center" wrapText="1"/>
      <protection locked="0"/>
    </xf>
    <xf numFmtId="0" fontId="19" fillId="7" borderId="78" xfId="0" applyFont="1" applyFill="1" applyBorder="1" applyAlignment="1" applyProtection="1">
      <alignment horizontal="left" vertical="center"/>
    </xf>
    <xf numFmtId="0" fontId="19" fillId="7" borderId="70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19" fillId="7" borderId="30" xfId="0" applyFont="1" applyFill="1" applyBorder="1" applyAlignment="1" applyProtection="1">
      <alignment horizontal="left" vertical="center"/>
    </xf>
    <xf numFmtId="0" fontId="19" fillId="7" borderId="32" xfId="0" applyFont="1" applyFill="1" applyBorder="1" applyAlignment="1" applyProtection="1">
      <alignment vertical="center"/>
    </xf>
    <xf numFmtId="0" fontId="19" fillId="7" borderId="30" xfId="0" applyFont="1" applyFill="1" applyBorder="1" applyAlignment="1" applyProtection="1">
      <alignment vertical="center"/>
    </xf>
    <xf numFmtId="0" fontId="19" fillId="7" borderId="3" xfId="0" applyFont="1" applyFill="1" applyBorder="1" applyAlignment="1" applyProtection="1">
      <alignment vertical="center"/>
    </xf>
    <xf numFmtId="0" fontId="19" fillId="7" borderId="5" xfId="0" applyFont="1" applyFill="1" applyBorder="1" applyAlignment="1" applyProtection="1">
      <alignment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8" fillId="3" borderId="0" xfId="0" applyFont="1" applyFill="1" applyAlignment="1" applyProtection="1"/>
    <xf numFmtId="0" fontId="12" fillId="5" borderId="52" xfId="0" applyFont="1" applyFill="1" applyBorder="1" applyAlignment="1" applyProtection="1">
      <alignment horizontal="center" vertical="center" wrapText="1"/>
      <protection locked="0"/>
    </xf>
    <xf numFmtId="0" fontId="11" fillId="7" borderId="79" xfId="0" applyFont="1" applyFill="1" applyBorder="1" applyAlignment="1" applyProtection="1">
      <alignment horizontal="center" vertical="center" wrapText="1"/>
    </xf>
    <xf numFmtId="0" fontId="11" fillId="7" borderId="71" xfId="0" applyFont="1" applyFill="1" applyBorder="1" applyAlignment="1" applyProtection="1">
      <alignment horizontal="center" vertical="center" wrapText="1"/>
    </xf>
    <xf numFmtId="0" fontId="11" fillId="7" borderId="70" xfId="0" applyFont="1" applyFill="1" applyBorder="1" applyAlignment="1" applyProtection="1">
      <alignment horizontal="center" vertical="center" wrapText="1"/>
    </xf>
    <xf numFmtId="0" fontId="11" fillId="7" borderId="69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3" borderId="61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3" borderId="46" xfId="0" applyFont="1" applyFill="1" applyBorder="1" applyAlignment="1" applyProtection="1">
      <alignment horizontal="center" vertical="center" wrapText="1"/>
    </xf>
    <xf numFmtId="0" fontId="12" fillId="3" borderId="61" xfId="0" applyFont="1" applyFill="1" applyBorder="1" applyAlignment="1" applyProtection="1">
      <alignment vertical="center" wrapText="1"/>
    </xf>
    <xf numFmtId="0" fontId="12" fillId="3" borderId="41" xfId="0" applyFont="1" applyFill="1" applyBorder="1" applyAlignment="1" applyProtection="1">
      <alignment vertical="center" wrapText="1"/>
    </xf>
    <xf numFmtId="0" fontId="12" fillId="3" borderId="6" xfId="0" applyFont="1" applyFill="1" applyBorder="1" applyAlignment="1" applyProtection="1">
      <alignment horizontal="justify" vertical="center" wrapText="1"/>
    </xf>
    <xf numFmtId="0" fontId="12" fillId="3" borderId="13" xfId="0" applyFont="1" applyFill="1" applyBorder="1" applyAlignment="1" applyProtection="1">
      <alignment horizontal="justify" vertical="center" wrapText="1"/>
    </xf>
    <xf numFmtId="0" fontId="12" fillId="0" borderId="41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3" borderId="46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justify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horizontal="justify" vertical="center" wrapText="1"/>
    </xf>
    <xf numFmtId="9" fontId="12" fillId="4" borderId="5" xfId="2" applyFont="1" applyFill="1" applyBorder="1" applyAlignment="1" applyProtection="1">
      <alignment horizontal="center" vertical="center" wrapText="1"/>
    </xf>
    <xf numFmtId="9" fontId="12" fillId="4" borderId="8" xfId="2" applyFont="1" applyFill="1" applyBorder="1" applyAlignment="1" applyProtection="1">
      <alignment vertical="center" wrapText="1"/>
    </xf>
    <xf numFmtId="184" fontId="12" fillId="4" borderId="5" xfId="2" applyNumberFormat="1" applyFont="1" applyFill="1" applyBorder="1" applyAlignment="1" applyProtection="1">
      <alignment vertical="center" wrapText="1"/>
    </xf>
    <xf numFmtId="1" fontId="1" fillId="5" borderId="28" xfId="0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Font="1"/>
    <xf numFmtId="179" fontId="12" fillId="3" borderId="0" xfId="1" applyFont="1" applyFill="1" applyAlignment="1" applyProtection="1">
      <alignment vertical="center" wrapText="1"/>
    </xf>
    <xf numFmtId="179" fontId="12" fillId="3" borderId="0" xfId="0" applyNumberFormat="1" applyFont="1" applyFill="1" applyAlignment="1" applyProtection="1">
      <alignment vertical="center" wrapText="1"/>
    </xf>
    <xf numFmtId="0" fontId="23" fillId="3" borderId="0" xfId="0" applyFont="1" applyFill="1" applyAlignment="1" applyProtection="1">
      <alignment vertical="center" wrapText="1"/>
    </xf>
    <xf numFmtId="184" fontId="23" fillId="4" borderId="56" xfId="2" applyNumberFormat="1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vertical="center" wrapText="1"/>
    </xf>
    <xf numFmtId="0" fontId="12" fillId="3" borderId="16" xfId="0" applyFont="1" applyFill="1" applyBorder="1" applyAlignment="1" applyProtection="1">
      <alignment horizontal="justify" vertical="center" wrapText="1"/>
    </xf>
    <xf numFmtId="0" fontId="12" fillId="3" borderId="18" xfId="0" applyFont="1" applyFill="1" applyBorder="1" applyAlignment="1" applyProtection="1">
      <alignment vertical="center" wrapText="1"/>
    </xf>
    <xf numFmtId="0" fontId="12" fillId="3" borderId="72" xfId="0" applyFont="1" applyFill="1" applyBorder="1" applyAlignment="1" applyProtection="1">
      <alignment vertical="center" wrapText="1"/>
    </xf>
    <xf numFmtId="0" fontId="12" fillId="3" borderId="24" xfId="0" applyFont="1" applyFill="1" applyBorder="1" applyAlignment="1" applyProtection="1">
      <alignment horizontal="justify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12" fillId="3" borderId="16" xfId="0" applyFont="1" applyFill="1" applyBorder="1" applyAlignment="1" applyProtection="1">
      <alignment vertical="center" wrapText="1"/>
    </xf>
    <xf numFmtId="0" fontId="12" fillId="0" borderId="72" xfId="0" applyFont="1" applyFill="1" applyBorder="1" applyAlignment="1" applyProtection="1">
      <alignment vertical="center" wrapText="1"/>
    </xf>
    <xf numFmtId="184" fontId="23" fillId="4" borderId="28" xfId="2" applyNumberFormat="1" applyFont="1" applyFill="1" applyBorder="1" applyAlignment="1" applyProtection="1">
      <alignment horizontal="center" vertical="center" wrapText="1"/>
    </xf>
    <xf numFmtId="184" fontId="23" fillId="4" borderId="11" xfId="2" applyNumberFormat="1" applyFont="1" applyFill="1" applyBorder="1" applyAlignment="1" applyProtection="1">
      <alignment horizontal="center" vertical="center" wrapText="1"/>
    </xf>
    <xf numFmtId="43" fontId="11" fillId="3" borderId="0" xfId="0" applyNumberFormat="1" applyFont="1" applyFill="1" applyBorder="1" applyAlignment="1" applyProtection="1">
      <alignment horizontal="left" vertical="center" wrapText="1"/>
    </xf>
    <xf numFmtId="43" fontId="12" fillId="0" borderId="0" xfId="0" applyNumberFormat="1" applyFont="1" applyAlignment="1" applyProtection="1">
      <alignment wrapText="1"/>
    </xf>
    <xf numFmtId="179" fontId="12" fillId="0" borderId="0" xfId="1" applyFont="1" applyProtection="1"/>
    <xf numFmtId="1" fontId="1" fillId="4" borderId="33" xfId="0" applyNumberFormat="1" applyFont="1" applyFill="1" applyBorder="1" applyAlignment="1" applyProtection="1">
      <alignment horizontal="center" vertical="center" wrapText="1"/>
    </xf>
    <xf numFmtId="1" fontId="1" fillId="4" borderId="26" xfId="0" applyNumberFormat="1" applyFont="1" applyFill="1" applyBorder="1" applyAlignment="1" applyProtection="1">
      <alignment horizontal="center" vertical="center" wrapText="1"/>
    </xf>
    <xf numFmtId="1" fontId="1" fillId="4" borderId="30" xfId="0" applyNumberFormat="1" applyFont="1" applyFill="1" applyBorder="1" applyAlignment="1" applyProtection="1">
      <alignment horizontal="center" vertical="center" wrapText="1"/>
    </xf>
    <xf numFmtId="1" fontId="1" fillId="4" borderId="32" xfId="0" applyNumberFormat="1" applyFont="1" applyFill="1" applyBorder="1" applyAlignment="1" applyProtection="1">
      <alignment horizontal="center" vertical="center" wrapText="1"/>
    </xf>
    <xf numFmtId="0" fontId="0" fillId="5" borderId="37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7" xfId="0" applyNumberFormat="1" applyFill="1" applyBorder="1" applyAlignment="1" applyProtection="1">
      <alignment horizontal="center" vertical="center" wrapText="1"/>
      <protection locked="0"/>
    </xf>
    <xf numFmtId="195" fontId="0" fillId="5" borderId="37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7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10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7" xfId="1" applyNumberFormat="1" applyFont="1" applyFill="1" applyBorder="1" applyAlignment="1" applyProtection="1">
      <alignment vertical="center" wrapText="1"/>
      <protection locked="0"/>
    </xf>
    <xf numFmtId="195" fontId="0" fillId="5" borderId="10" xfId="1" applyNumberFormat="1" applyFont="1" applyFill="1" applyBorder="1" applyAlignment="1" applyProtection="1">
      <alignment vertical="center" wrapText="1"/>
      <protection locked="0"/>
    </xf>
    <xf numFmtId="195" fontId="12" fillId="3" borderId="0" xfId="1" applyNumberFormat="1" applyFont="1" applyFill="1" applyAlignment="1" applyProtection="1">
      <alignment vertical="center" wrapText="1"/>
    </xf>
    <xf numFmtId="195" fontId="11" fillId="7" borderId="31" xfId="1" applyNumberFormat="1" applyFont="1" applyFill="1" applyBorder="1" applyAlignment="1" applyProtection="1">
      <alignment horizontal="center" vertical="center" wrapText="1"/>
    </xf>
    <xf numFmtId="195" fontId="11" fillId="7" borderId="51" xfId="1" applyNumberFormat="1" applyFont="1" applyFill="1" applyBorder="1" applyAlignment="1" applyProtection="1">
      <alignment horizontal="center" vertical="center" wrapText="1"/>
    </xf>
    <xf numFmtId="195" fontId="11" fillId="7" borderId="32" xfId="1" applyNumberFormat="1" applyFont="1" applyFill="1" applyBorder="1" applyAlignment="1" applyProtection="1">
      <alignment horizontal="center" vertical="center" wrapText="1"/>
    </xf>
    <xf numFmtId="195" fontId="0" fillId="5" borderId="43" xfId="1" applyNumberFormat="1" applyFont="1" applyFill="1" applyBorder="1" applyAlignment="1" applyProtection="1">
      <alignment horizontal="center" vertical="center" wrapText="1"/>
      <protection locked="0"/>
    </xf>
    <xf numFmtId="195" fontId="2" fillId="5" borderId="37" xfId="1" applyNumberFormat="1" applyFont="1" applyFill="1" applyBorder="1" applyAlignment="1" applyProtection="1">
      <alignment horizontal="justify" vertical="center" wrapText="1"/>
      <protection locked="0"/>
    </xf>
    <xf numFmtId="195" fontId="2" fillId="5" borderId="7" xfId="1" applyNumberFormat="1" applyFont="1" applyFill="1" applyBorder="1" applyAlignment="1" applyProtection="1">
      <alignment horizontal="justify" vertical="center" wrapText="1"/>
      <protection locked="0"/>
    </xf>
    <xf numFmtId="195" fontId="24" fillId="5" borderId="7" xfId="1" applyNumberFormat="1" applyFont="1" applyFill="1" applyBorder="1" applyAlignment="1" applyProtection="1">
      <alignment horizontal="justify" vertical="center" wrapText="1"/>
      <protection locked="0"/>
    </xf>
    <xf numFmtId="195" fontId="2" fillId="5" borderId="10" xfId="1" applyNumberFormat="1" applyFont="1" applyFill="1" applyBorder="1" applyAlignment="1" applyProtection="1">
      <alignment horizontal="justify" vertical="center" wrapText="1"/>
      <protection locked="0"/>
    </xf>
    <xf numFmtId="195" fontId="23" fillId="5" borderId="3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58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4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6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59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9" xfId="1" applyNumberFormat="1" applyFont="1" applyFill="1" applyBorder="1" applyAlignment="1" applyProtection="1">
      <alignment vertical="center" wrapText="1"/>
    </xf>
    <xf numFmtId="195" fontId="0" fillId="5" borderId="60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4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5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45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6" xfId="1" applyNumberFormat="1" applyFont="1" applyFill="1" applyBorder="1" applyAlignment="1" applyProtection="1">
      <alignment vertical="center" wrapText="1"/>
    </xf>
    <xf numFmtId="195" fontId="23" fillId="5" borderId="7" xfId="1" applyNumberFormat="1" applyFont="1" applyFill="1" applyBorder="1" applyAlignment="1" applyProtection="1">
      <alignment vertical="center" wrapText="1"/>
    </xf>
    <xf numFmtId="195" fontId="23" fillId="5" borderId="8" xfId="1" applyNumberFormat="1" applyFont="1" applyFill="1" applyBorder="1" applyAlignment="1" applyProtection="1">
      <alignment vertical="center" wrapText="1"/>
    </xf>
    <xf numFmtId="195" fontId="12" fillId="5" borderId="42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7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8" xfId="1" applyNumberFormat="1" applyFont="1" applyFill="1" applyBorder="1" applyAlignment="1" applyProtection="1">
      <alignment horizontal="center" vertical="center" wrapText="1"/>
      <protection locked="0"/>
    </xf>
    <xf numFmtId="195" fontId="22" fillId="5" borderId="7" xfId="1" applyNumberFormat="1" applyFont="1" applyFill="1" applyBorder="1"/>
    <xf numFmtId="195" fontId="22" fillId="5" borderId="8" xfId="1" applyNumberFormat="1" applyFont="1" applyFill="1" applyBorder="1"/>
    <xf numFmtId="195" fontId="23" fillId="5" borderId="10" xfId="1" applyNumberFormat="1" applyFont="1" applyFill="1" applyBorder="1" applyAlignment="1" applyProtection="1">
      <alignment vertical="center" wrapText="1"/>
    </xf>
    <xf numFmtId="195" fontId="23" fillId="5" borderId="11" xfId="1" applyNumberFormat="1" applyFont="1" applyFill="1" applyBorder="1" applyAlignment="1" applyProtection="1">
      <alignment vertical="center" wrapText="1"/>
    </xf>
    <xf numFmtId="195" fontId="23" fillId="5" borderId="47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10" xfId="1" applyNumberFormat="1" applyFont="1" applyFill="1" applyBorder="1" applyAlignment="1" applyProtection="1">
      <alignment horizontal="center" vertical="center" wrapText="1"/>
      <protection locked="0"/>
    </xf>
    <xf numFmtId="195" fontId="22" fillId="5" borderId="3" xfId="1" applyNumberFormat="1" applyFont="1" applyFill="1" applyBorder="1"/>
    <xf numFmtId="195" fontId="22" fillId="5" borderId="4" xfId="1" applyNumberFormat="1" applyFont="1" applyFill="1" applyBorder="1"/>
    <xf numFmtId="195" fontId="22" fillId="5" borderId="5" xfId="1" applyNumberFormat="1" applyFont="1" applyFill="1" applyBorder="1"/>
    <xf numFmtId="195" fontId="22" fillId="5" borderId="6" xfId="1" applyNumberFormat="1" applyFont="1" applyFill="1" applyBorder="1"/>
    <xf numFmtId="195" fontId="23" fillId="5" borderId="7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8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9" xfId="1" applyNumberFormat="1" applyFont="1" applyFill="1" applyBorder="1" applyAlignment="1" applyProtection="1">
      <alignment horizontal="center" vertical="center" wrapText="1"/>
      <protection locked="0"/>
    </xf>
    <xf numFmtId="195" fontId="23" fillId="5" borderId="11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44" xfId="1" applyNumberFormat="1" applyFont="1" applyFill="1" applyBorder="1" applyAlignment="1" applyProtection="1">
      <alignment horizontal="center" vertical="center" wrapText="1"/>
      <protection locked="0"/>
    </xf>
    <xf numFmtId="195" fontId="12" fillId="5" borderId="25" xfId="1" applyNumberFormat="1" applyFont="1" applyFill="1" applyBorder="1" applyAlignment="1" applyProtection="1">
      <alignment horizontal="center" vertical="center" wrapText="1"/>
      <protection locked="0"/>
    </xf>
    <xf numFmtId="196" fontId="12" fillId="5" borderId="4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7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10" xfId="1" applyNumberFormat="1" applyFont="1" applyFill="1" applyBorder="1" applyAlignment="1" applyProtection="1">
      <alignment horizontal="right" vertical="center" wrapText="1"/>
      <protection locked="0"/>
    </xf>
    <xf numFmtId="195" fontId="0" fillId="5" borderId="45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42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47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5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8" xfId="1" applyNumberFormat="1" applyFont="1" applyFill="1" applyBorder="1" applyAlignment="1" applyProtection="1">
      <alignment horizontal="center" vertical="center" wrapText="1"/>
      <protection locked="0"/>
    </xf>
    <xf numFmtId="195" fontId="0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horizontal="justify" vertical="center" wrapText="1"/>
    </xf>
    <xf numFmtId="195" fontId="1" fillId="5" borderId="42" xfId="1" applyNumberFormat="1" applyFont="1" applyFill="1" applyBorder="1" applyAlignment="1" applyProtection="1">
      <alignment horizontal="center" vertical="center" wrapText="1"/>
      <protection locked="0"/>
    </xf>
    <xf numFmtId="195" fontId="1" fillId="5" borderId="42" xfId="1" applyNumberFormat="1" applyFill="1" applyBorder="1" applyAlignment="1" applyProtection="1">
      <alignment horizontal="center" vertical="center" wrapText="1"/>
      <protection locked="0"/>
    </xf>
    <xf numFmtId="195" fontId="1" fillId="5" borderId="47" xfId="1" applyNumberFormat="1" applyFill="1" applyBorder="1" applyAlignment="1" applyProtection="1">
      <alignment horizontal="center" vertical="center" wrapText="1"/>
      <protection locked="0"/>
    </xf>
    <xf numFmtId="196" fontId="12" fillId="5" borderId="3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5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6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8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9" xfId="1" applyNumberFormat="1" applyFont="1" applyFill="1" applyBorder="1" applyAlignment="1" applyProtection="1">
      <alignment horizontal="right" vertical="center" wrapText="1"/>
      <protection locked="0"/>
    </xf>
    <xf numFmtId="196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43" xfId="0" applyFill="1" applyBorder="1" applyAlignment="1" applyProtection="1">
      <alignment horizontal="center" vertical="center" wrapText="1"/>
      <protection locked="0"/>
    </xf>
    <xf numFmtId="0" fontId="0" fillId="5" borderId="48" xfId="0" applyFill="1" applyBorder="1" applyAlignment="1" applyProtection="1">
      <alignment horizontal="center" vertical="center" wrapText="1"/>
      <protection locked="0"/>
    </xf>
    <xf numFmtId="0" fontId="0" fillId="5" borderId="39" xfId="0" applyFill="1" applyBorder="1" applyAlignment="1" applyProtection="1">
      <alignment horizontal="center" vertical="center" wrapText="1"/>
      <protection locked="0"/>
    </xf>
    <xf numFmtId="0" fontId="0" fillId="5" borderId="38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42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 applyProtection="1">
      <alignment horizontal="center" vertical="center" wrapText="1"/>
      <protection locked="0"/>
    </xf>
    <xf numFmtId="0" fontId="0" fillId="5" borderId="50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45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75" xfId="0" applyFill="1" applyBorder="1" applyAlignment="1" applyProtection="1">
      <alignment horizontal="center" vertical="center" wrapText="1"/>
      <protection locked="0"/>
    </xf>
    <xf numFmtId="0" fontId="0" fillId="5" borderId="53" xfId="0" applyFill="1" applyBorder="1" applyAlignment="1" applyProtection="1">
      <alignment horizontal="center" vertical="center" wrapTex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74" xfId="0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5" borderId="5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56" xfId="0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47" xfId="0" applyFill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0" fillId="5" borderId="32" xfId="0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1" fontId="0" fillId="5" borderId="12" xfId="0" applyNumberFormat="1" applyFill="1" applyBorder="1" applyAlignment="1" applyProtection="1">
      <alignment horizontal="center" vertical="center" wrapText="1"/>
      <protection locked="0"/>
    </xf>
    <xf numFmtId="1" fontId="0" fillId="5" borderId="17" xfId="0" applyNumberFormat="1" applyFill="1" applyBorder="1" applyAlignment="1" applyProtection="1">
      <alignment horizontal="center" vertical="center" wrapText="1"/>
      <protection locked="0"/>
    </xf>
    <xf numFmtId="1" fontId="0" fillId="5" borderId="19" xfId="0" applyNumberFormat="1" applyFill="1" applyBorder="1" applyAlignment="1" applyProtection="1">
      <alignment horizontal="center" vertical="center" wrapText="1"/>
      <protection locked="0"/>
    </xf>
    <xf numFmtId="1" fontId="0" fillId="5" borderId="26" xfId="0" applyNumberFormat="1" applyFill="1" applyBorder="1" applyAlignment="1" applyProtection="1">
      <alignment horizontal="center" vertical="center" wrapText="1"/>
      <protection locked="0"/>
    </xf>
    <xf numFmtId="1" fontId="0" fillId="5" borderId="3" xfId="0" applyNumberFormat="1" applyFill="1" applyBorder="1" applyAlignment="1" applyProtection="1">
      <alignment horizontal="center" vertical="center" wrapText="1"/>
      <protection locked="0"/>
    </xf>
    <xf numFmtId="1" fontId="0" fillId="5" borderId="5" xfId="0" applyNumberFormat="1" applyFill="1" applyBorder="1" applyAlignment="1" applyProtection="1">
      <alignment horizontal="center" vertical="center" wrapText="1"/>
      <protection locked="0"/>
    </xf>
    <xf numFmtId="1" fontId="0" fillId="5" borderId="6" xfId="0" applyNumberFormat="1" applyFill="1" applyBorder="1" applyAlignment="1" applyProtection="1">
      <alignment horizontal="center" vertical="center" wrapText="1"/>
      <protection locked="0"/>
    </xf>
    <xf numFmtId="1" fontId="0" fillId="5" borderId="8" xfId="0" applyNumberFormat="1" applyFill="1" applyBorder="1" applyAlignment="1" applyProtection="1">
      <alignment horizontal="center" vertical="center" wrapText="1"/>
      <protection locked="0"/>
    </xf>
    <xf numFmtId="1" fontId="0" fillId="5" borderId="9" xfId="0" applyNumberFormat="1" applyFill="1" applyBorder="1" applyAlignment="1" applyProtection="1">
      <alignment horizontal="center" vertical="center" wrapText="1"/>
      <protection locked="0"/>
    </xf>
    <xf numFmtId="1" fontId="0" fillId="5" borderId="11" xfId="0" applyNumberFormat="1" applyFill="1" applyBorder="1" applyAlignment="1" applyProtection="1">
      <alignment horizontal="center" vertical="center" wrapText="1"/>
      <protection locked="0"/>
    </xf>
    <xf numFmtId="1" fontId="0" fillId="5" borderId="30" xfId="0" applyNumberFormat="1" applyFill="1" applyBorder="1" applyAlignment="1" applyProtection="1">
      <alignment horizontal="center" vertical="center" wrapText="1"/>
      <protection locked="0"/>
    </xf>
    <xf numFmtId="1" fontId="0" fillId="5" borderId="32" xfId="0" applyNumberFormat="1" applyFill="1" applyBorder="1" applyAlignment="1" applyProtection="1">
      <alignment horizontal="center" vertical="center" wrapText="1"/>
      <protection locked="0"/>
    </xf>
    <xf numFmtId="1" fontId="0" fillId="5" borderId="28" xfId="0" applyNumberFormat="1" applyFill="1" applyBorder="1" applyAlignment="1" applyProtection="1">
      <alignment horizontal="center" vertical="center" wrapText="1"/>
      <protection locked="0"/>
    </xf>
    <xf numFmtId="1" fontId="0" fillId="5" borderId="29" xfId="0" applyNumberFormat="1" applyFill="1" applyBorder="1" applyAlignment="1" applyProtection="1">
      <alignment horizontal="center" vertical="center" wrapText="1"/>
      <protection locked="0"/>
    </xf>
    <xf numFmtId="1" fontId="0" fillId="5" borderId="48" xfId="0" applyNumberFormat="1" applyFill="1" applyBorder="1" applyAlignment="1" applyProtection="1">
      <alignment horizontal="center" vertical="center" wrapText="1"/>
      <protection locked="0"/>
    </xf>
    <xf numFmtId="1" fontId="1" fillId="4" borderId="19" xfId="0" applyNumberFormat="1" applyFont="1" applyFill="1" applyBorder="1" applyAlignment="1" applyProtection="1">
      <alignment horizontal="center" vertical="center" wrapText="1"/>
    </xf>
    <xf numFmtId="1" fontId="14" fillId="4" borderId="21" xfId="0" applyNumberFormat="1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right" vertical="center" wrapText="1"/>
    </xf>
    <xf numFmtId="0" fontId="14" fillId="3" borderId="0" xfId="0" applyFont="1" applyFill="1" applyBorder="1" applyAlignment="1" applyProtection="1">
      <alignment horizontal="right" vertical="center" wrapText="1"/>
    </xf>
    <xf numFmtId="0" fontId="14" fillId="3" borderId="63" xfId="0" applyFont="1" applyFill="1" applyBorder="1" applyAlignment="1" applyProtection="1">
      <alignment horizontal="right" vertical="center" wrapText="1"/>
    </xf>
    <xf numFmtId="1" fontId="1" fillId="4" borderId="54" xfId="0" applyNumberFormat="1" applyFont="1" applyFill="1" applyBorder="1" applyAlignment="1" applyProtection="1">
      <alignment horizontal="center" vertical="center" wrapText="1"/>
    </xf>
    <xf numFmtId="1" fontId="14" fillId="4" borderId="52" xfId="0" applyNumberFormat="1" applyFont="1" applyFill="1" applyBorder="1" applyAlignment="1" applyProtection="1">
      <alignment horizontal="center" vertical="center" wrapText="1"/>
    </xf>
    <xf numFmtId="1" fontId="1" fillId="4" borderId="49" xfId="0" applyNumberFormat="1" applyFont="1" applyFill="1" applyBorder="1" applyAlignment="1" applyProtection="1">
      <alignment horizontal="center" vertical="center" wrapText="1"/>
    </xf>
    <xf numFmtId="1" fontId="1" fillId="5" borderId="56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58" xfId="0" applyNumberFormat="1" applyFont="1" applyFill="1" applyBorder="1" applyAlignment="1" applyProtection="1">
      <alignment horizontal="center" vertical="center" wrapText="1"/>
    </xf>
    <xf numFmtId="1" fontId="14" fillId="4" borderId="59" xfId="0" applyNumberFormat="1" applyFont="1" applyFill="1" applyBorder="1" applyAlignment="1" applyProtection="1">
      <alignment horizontal="center" vertical="center" wrapText="1"/>
    </xf>
    <xf numFmtId="1" fontId="14" fillId="4" borderId="60" xfId="0" applyNumberFormat="1" applyFont="1" applyFill="1" applyBorder="1" applyAlignment="1" applyProtection="1">
      <alignment horizontal="center" vertical="center" wrapText="1"/>
    </xf>
    <xf numFmtId="1" fontId="0" fillId="5" borderId="35" xfId="0" applyNumberFormat="1" applyFill="1" applyBorder="1" applyAlignment="1" applyProtection="1">
      <alignment horizontal="center" vertical="center" wrapText="1"/>
      <protection locked="0"/>
    </xf>
    <xf numFmtId="1" fontId="0" fillId="5" borderId="41" xfId="0" applyNumberFormat="1" applyFill="1" applyBorder="1" applyAlignment="1" applyProtection="1">
      <alignment horizontal="center" vertical="center" wrapText="1"/>
      <protection locked="0"/>
    </xf>
    <xf numFmtId="1" fontId="1" fillId="4" borderId="60" xfId="0" applyNumberFormat="1" applyFont="1" applyFill="1" applyBorder="1" applyAlignment="1" applyProtection="1">
      <alignment horizontal="center" vertical="center" wrapText="1"/>
    </xf>
    <xf numFmtId="1" fontId="14" fillId="4" borderId="49" xfId="0" applyNumberFormat="1" applyFont="1" applyFill="1" applyBorder="1" applyAlignment="1" applyProtection="1">
      <alignment horizontal="center" vertical="center" wrapText="1"/>
    </xf>
    <xf numFmtId="1" fontId="14" fillId="4" borderId="48" xfId="0" applyNumberFormat="1" applyFont="1" applyFill="1" applyBorder="1" applyAlignment="1" applyProtection="1">
      <alignment horizontal="center" vertical="center" wrapText="1"/>
    </xf>
    <xf numFmtId="1" fontId="1" fillId="5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55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26" xfId="0" applyNumberFormat="1" applyFont="1" applyFill="1" applyBorder="1" applyAlignment="1" applyProtection="1">
      <alignment horizontal="center" vertical="center" wrapText="1"/>
    </xf>
    <xf numFmtId="1" fontId="0" fillId="5" borderId="21" xfId="0" applyNumberFormat="1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1" fontId="0" fillId="5" borderId="27" xfId="0" applyNumberFormat="1" applyFill="1" applyBorder="1" applyAlignment="1" applyProtection="1">
      <alignment horizontal="center" vertical="center" wrapText="1"/>
      <protection locked="0"/>
    </xf>
    <xf numFmtId="195" fontId="6" fillId="0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12" fillId="3" borderId="78" xfId="0" applyFont="1" applyFill="1" applyBorder="1" applyAlignment="1" applyProtection="1">
      <alignment horizontal="left" vertical="center" wrapText="1"/>
    </xf>
    <xf numFmtId="0" fontId="12" fillId="3" borderId="76" xfId="0" applyFont="1" applyFill="1" applyBorder="1" applyAlignment="1" applyProtection="1">
      <alignment horizontal="left" vertical="center" wrapText="1"/>
    </xf>
    <xf numFmtId="0" fontId="12" fillId="3" borderId="40" xfId="0" applyFont="1" applyFill="1" applyBorder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top" wrapText="1"/>
    </xf>
    <xf numFmtId="0" fontId="12" fillId="3" borderId="20" xfId="0" applyFont="1" applyFill="1" applyBorder="1" applyAlignment="1" applyProtection="1">
      <alignment horizontal="left" vertical="center" wrapText="1"/>
    </xf>
    <xf numFmtId="0" fontId="12" fillId="3" borderId="51" xfId="0" applyFont="1" applyFill="1" applyBorder="1" applyAlignment="1" applyProtection="1">
      <alignment horizontal="left" vertical="center" wrapText="1"/>
    </xf>
    <xf numFmtId="0" fontId="12" fillId="3" borderId="79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2" fillId="3" borderId="44" xfId="0" applyFont="1" applyFill="1" applyBorder="1" applyAlignment="1" applyProtection="1">
      <alignment horizontal="left" vertical="center" wrapText="1"/>
    </xf>
    <xf numFmtId="0" fontId="16" fillId="3" borderId="20" xfId="0" applyFont="1" applyFill="1" applyBorder="1" applyAlignment="1" applyProtection="1">
      <alignment horizontal="left" vertical="center" wrapText="1"/>
    </xf>
    <xf numFmtId="0" fontId="16" fillId="3" borderId="51" xfId="0" applyFont="1" applyFill="1" applyBorder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5" xfId="0" applyFont="1" applyFill="1" applyBorder="1" applyAlignment="1" applyProtection="1">
      <alignment horizontal="left" vertical="center" wrapText="1"/>
    </xf>
    <xf numFmtId="0" fontId="16" fillId="3" borderId="30" xfId="0" applyFont="1" applyFill="1" applyBorder="1" applyAlignment="1" applyProtection="1">
      <alignment horizontal="left" vertical="center" wrapText="1"/>
    </xf>
    <xf numFmtId="0" fontId="16" fillId="3" borderId="31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7" borderId="78" xfId="0" applyFont="1" applyFill="1" applyBorder="1" applyAlignment="1" applyProtection="1">
      <alignment horizontal="center" vertical="center" wrapText="1"/>
    </xf>
    <xf numFmtId="0" fontId="11" fillId="7" borderId="40" xfId="0" applyFont="1" applyFill="1" applyBorder="1" applyAlignment="1" applyProtection="1">
      <alignment horizontal="center" vertical="center" wrapText="1"/>
    </xf>
    <xf numFmtId="0" fontId="11" fillId="7" borderId="71" xfId="0" applyFont="1" applyFill="1" applyBorder="1" applyAlignment="1" applyProtection="1">
      <alignment horizontal="center" vertical="center" wrapText="1"/>
    </xf>
    <xf numFmtId="0" fontId="11" fillId="7" borderId="25" xfId="0" applyFont="1" applyFill="1" applyBorder="1" applyAlignment="1" applyProtection="1">
      <alignment horizontal="center" vertical="center" wrapText="1"/>
    </xf>
    <xf numFmtId="0" fontId="11" fillId="7" borderId="70" xfId="0" applyFont="1" applyFill="1" applyBorder="1" applyAlignment="1" applyProtection="1">
      <alignment horizontal="center" vertical="center" wrapText="1"/>
    </xf>
    <xf numFmtId="0" fontId="11" fillId="7" borderId="23" xfId="0" applyFont="1" applyFill="1" applyBorder="1" applyAlignment="1" applyProtection="1">
      <alignment horizontal="center" vertical="center" wrapText="1"/>
    </xf>
    <xf numFmtId="0" fontId="11" fillId="7" borderId="69" xfId="0" applyFont="1" applyFill="1" applyBorder="1" applyAlignment="1" applyProtection="1">
      <alignment horizontal="center" vertical="center" wrapText="1"/>
    </xf>
    <xf numFmtId="0" fontId="11" fillId="7" borderId="2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 wrapText="1"/>
    </xf>
    <xf numFmtId="0" fontId="12" fillId="3" borderId="43" xfId="0" applyFont="1" applyFill="1" applyBorder="1" applyAlignment="1" applyProtection="1">
      <alignment horizontal="justify" vertical="center" wrapText="1"/>
    </xf>
    <xf numFmtId="0" fontId="12" fillId="3" borderId="37" xfId="0" applyFont="1" applyFill="1" applyBorder="1" applyAlignment="1" applyProtection="1">
      <alignment horizontal="justify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justify" vertical="center" wrapText="1"/>
    </xf>
    <xf numFmtId="0" fontId="11" fillId="3" borderId="0" xfId="0" applyFont="1" applyFill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justify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0" fontId="12" fillId="3" borderId="64" xfId="0" applyFont="1" applyFill="1" applyBorder="1" applyAlignment="1" applyProtection="1">
      <alignment horizontal="left" vertical="center" wrapText="1"/>
    </xf>
    <xf numFmtId="0" fontId="12" fillId="3" borderId="37" xfId="0" applyFont="1" applyFill="1" applyBorder="1" applyAlignment="1" applyProtection="1">
      <alignment horizontal="left" vertical="center" wrapText="1"/>
    </xf>
    <xf numFmtId="0" fontId="12" fillId="3" borderId="43" xfId="0" applyFont="1" applyFill="1" applyBorder="1" applyAlignment="1" applyProtection="1">
      <alignment horizontal="left" vertical="center" wrapText="1"/>
    </xf>
    <xf numFmtId="0" fontId="12" fillId="3" borderId="64" xfId="0" applyFont="1" applyFill="1" applyBorder="1" applyAlignment="1" applyProtection="1">
      <alignment horizontal="justify" vertical="center" wrapText="1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</xf>
    <xf numFmtId="0" fontId="11" fillId="7" borderId="72" xfId="0" applyFont="1" applyFill="1" applyBorder="1" applyAlignment="1" applyProtection="1">
      <alignment horizontal="center" vertical="center" wrapText="1"/>
    </xf>
    <xf numFmtId="0" fontId="11" fillId="7" borderId="67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1" fillId="7" borderId="53" xfId="0" applyFont="1" applyFill="1" applyBorder="1" applyAlignment="1" applyProtection="1">
      <alignment horizontal="center" vertical="center" wrapText="1"/>
    </xf>
    <xf numFmtId="0" fontId="11" fillId="7" borderId="64" xfId="0" applyFont="1" applyFill="1" applyBorder="1" applyAlignment="1" applyProtection="1">
      <alignment horizontal="center" vertical="center" wrapText="1"/>
    </xf>
    <xf numFmtId="0" fontId="11" fillId="7" borderId="79" xfId="0" applyFont="1" applyFill="1" applyBorder="1" applyAlignment="1" applyProtection="1">
      <alignment horizontal="center" vertical="center" wrapText="1"/>
    </xf>
    <xf numFmtId="0" fontId="11" fillId="7" borderId="34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4" fillId="0" borderId="78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63" xfId="0" applyFont="1" applyBorder="1" applyAlignment="1" applyProtection="1">
      <alignment horizontal="center" vertical="center" wrapText="1"/>
    </xf>
    <xf numFmtId="0" fontId="14" fillId="0" borderId="68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76" xfId="0" applyFont="1" applyBorder="1" applyAlignment="1" applyProtection="1">
      <alignment horizontal="center" vertical="center" wrapText="1"/>
    </xf>
    <xf numFmtId="0" fontId="14" fillId="0" borderId="7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55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left" wrapText="1"/>
    </xf>
    <xf numFmtId="0" fontId="12" fillId="0" borderId="55" xfId="0" applyFont="1" applyBorder="1" applyAlignment="1" applyProtection="1">
      <alignment horizontal="left" wrapText="1"/>
    </xf>
    <xf numFmtId="0" fontId="14" fillId="0" borderId="35" xfId="0" applyFont="1" applyBorder="1" applyAlignment="1" applyProtection="1">
      <alignment horizontal="left" vertical="center" wrapText="1"/>
    </xf>
    <xf numFmtId="0" fontId="14" fillId="0" borderId="41" xfId="0" applyFont="1" applyBorder="1" applyAlignment="1" applyProtection="1">
      <alignment horizontal="left" vertical="center" wrapText="1"/>
    </xf>
    <xf numFmtId="0" fontId="14" fillId="0" borderId="46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31" xfId="0" applyFont="1" applyBorder="1" applyAlignment="1" applyProtection="1">
      <alignment horizontal="left" vertical="center" wrapText="1"/>
    </xf>
    <xf numFmtId="0" fontId="14" fillId="0" borderId="32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52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69" xfId="0" applyFont="1" applyBorder="1" applyAlignment="1" applyProtection="1">
      <alignment horizontal="left" vertical="center" wrapText="1"/>
    </xf>
    <xf numFmtId="0" fontId="14" fillId="0" borderId="53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12" fillId="0" borderId="78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4" fillId="0" borderId="61" xfId="0" applyFont="1" applyBorder="1" applyAlignment="1" applyProtection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</xf>
    <xf numFmtId="0" fontId="14" fillId="0" borderId="69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55" xfId="0" applyFont="1" applyBorder="1" applyAlignment="1" applyProtection="1">
      <alignment horizontal="left" vertical="center" wrapText="1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0" fontId="14" fillId="0" borderId="59" xfId="0" applyFont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 vertical="center" wrapText="1"/>
    </xf>
    <xf numFmtId="0" fontId="14" fillId="0" borderId="66" xfId="0" applyFont="1" applyBorder="1" applyAlignment="1" applyProtection="1">
      <alignment horizontal="center" vertical="center" wrapText="1"/>
    </xf>
    <xf numFmtId="0" fontId="14" fillId="0" borderId="67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 shrinkToFit="1"/>
    </xf>
    <xf numFmtId="0" fontId="13" fillId="0" borderId="27" xfId="0" applyFont="1" applyBorder="1" applyAlignment="1" applyProtection="1">
      <alignment horizontal="center" vertical="center" wrapText="1" shrinkToFit="1"/>
    </xf>
    <xf numFmtId="0" fontId="11" fillId="0" borderId="30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wrapText="1"/>
    </xf>
    <xf numFmtId="0" fontId="14" fillId="0" borderId="9" xfId="0" applyFont="1" applyBorder="1" applyAlignment="1" applyProtection="1">
      <alignment wrapText="1"/>
    </xf>
    <xf numFmtId="0" fontId="14" fillId="0" borderId="6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vertical="center" wrapText="1"/>
    </xf>
    <xf numFmtId="0" fontId="14" fillId="0" borderId="70" xfId="0" applyFont="1" applyBorder="1" applyAlignment="1" applyProtection="1">
      <alignment horizontal="left" vertical="center" wrapText="1"/>
    </xf>
    <xf numFmtId="0" fontId="14" fillId="0" borderId="78" xfId="0" applyFont="1" applyBorder="1" applyAlignment="1" applyProtection="1">
      <alignment horizontal="left" vertical="center" wrapText="1"/>
    </xf>
    <xf numFmtId="0" fontId="14" fillId="0" borderId="76" xfId="0" applyFont="1" applyBorder="1" applyAlignment="1" applyProtection="1">
      <alignment horizontal="left" vertical="center" wrapText="1"/>
    </xf>
    <xf numFmtId="0" fontId="14" fillId="0" borderId="40" xfId="0" applyFont="1" applyBorder="1" applyAlignment="1" applyProtection="1">
      <alignment horizontal="left" vertical="center" wrapText="1"/>
    </xf>
    <xf numFmtId="0" fontId="14" fillId="0" borderId="45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3" fillId="0" borderId="74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63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</xf>
    <xf numFmtId="0" fontId="14" fillId="0" borderId="48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2" fillId="0" borderId="78" xfId="0" applyFont="1" applyBorder="1" applyAlignment="1" applyProtection="1">
      <alignment horizontal="left" vertical="center" wrapText="1"/>
    </xf>
    <xf numFmtId="0" fontId="12" fillId="0" borderId="76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52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4" fillId="0" borderId="56" xfId="0" applyFont="1" applyBorder="1" applyAlignment="1" applyProtection="1">
      <alignment horizontal="center" vertical="center" wrapText="1"/>
    </xf>
    <xf numFmtId="0" fontId="14" fillId="0" borderId="71" xfId="0" applyFont="1" applyBorder="1" applyAlignment="1" applyProtection="1">
      <alignment horizontal="center" vertical="center" wrapText="1"/>
    </xf>
    <xf numFmtId="0" fontId="14" fillId="0" borderId="70" xfId="0" applyFont="1" applyBorder="1" applyAlignment="1" applyProtection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microsoft.com/office/2006/relationships/attachedToolbars" Target="attachedToolbars.bin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31.6\81.00\81.01AFFGEN\81.01.03%20LE%20UE%20PSR-LEADER\PSR%207-13Attuaz\Relazione%20annuale%202007%20%231\relazione%202007\02%20tabelle%20compilate\versione%20finale\01%20Output%20FINAL%20EN%20co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>
            <v>202400</v>
          </cell>
          <cell r="H8">
            <v>460000</v>
          </cell>
          <cell r="I8">
            <v>1150000</v>
          </cell>
        </row>
        <row r="9">
          <cell r="G9">
            <v>457600</v>
          </cell>
          <cell r="H9">
            <v>1040000</v>
          </cell>
          <cell r="I9">
            <v>2600000</v>
          </cell>
        </row>
        <row r="15">
          <cell r="G15">
            <v>10513</v>
          </cell>
          <cell r="H15">
            <v>23894</v>
          </cell>
          <cell r="I15">
            <v>59735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M92"/>
  <sheetViews>
    <sheetView workbookViewId="0">
      <selection activeCell="H90" sqref="H90"/>
    </sheetView>
  </sheetViews>
  <sheetFormatPr defaultColWidth="10" defaultRowHeight="13.2" x14ac:dyDescent="0.25"/>
  <cols>
    <col min="1" max="1" width="9.88671875" style="7" bestFit="1" customWidth="1"/>
    <col min="2" max="2" width="26.109375" style="6" bestFit="1" customWidth="1"/>
    <col min="3" max="3" width="17.6640625" style="6" bestFit="1" customWidth="1"/>
    <col min="4" max="4" width="8.88671875" customWidth="1"/>
    <col min="5" max="5" width="10" style="4" customWidth="1"/>
    <col min="6" max="6" width="10" style="1" customWidth="1"/>
    <col min="7" max="7" width="10" style="11" customWidth="1"/>
    <col min="8" max="8" width="10" style="1" customWidth="1"/>
    <col min="9" max="9" width="10" style="11" customWidth="1"/>
    <col min="10" max="16384" width="10" style="1"/>
  </cols>
  <sheetData>
    <row r="1" spans="1:13" x14ac:dyDescent="0.25">
      <c r="A1" s="8" t="s">
        <v>509</v>
      </c>
      <c r="B1" s="9" t="s">
        <v>510</v>
      </c>
      <c r="C1" s="8" t="s">
        <v>511</v>
      </c>
      <c r="D1" s="1"/>
      <c r="E1" s="10" t="s">
        <v>509</v>
      </c>
      <c r="G1" s="10" t="s">
        <v>619</v>
      </c>
      <c r="I1" s="10" t="s">
        <v>618</v>
      </c>
      <c r="K1" s="10" t="s">
        <v>620</v>
      </c>
      <c r="M1" s="2" t="s">
        <v>622</v>
      </c>
    </row>
    <row r="2" spans="1:13" x14ac:dyDescent="0.25">
      <c r="A2" s="3" t="s">
        <v>389</v>
      </c>
      <c r="B2" s="15" t="s">
        <v>638</v>
      </c>
      <c r="C2" s="16" t="s">
        <v>512</v>
      </c>
      <c r="D2" s="1"/>
      <c r="E2" s="14" t="s">
        <v>389</v>
      </c>
      <c r="G2" s="12" t="s">
        <v>616</v>
      </c>
      <c r="I2" s="12">
        <v>2007</v>
      </c>
      <c r="K2" s="12" t="s">
        <v>621</v>
      </c>
      <c r="M2" s="4" t="s">
        <v>381</v>
      </c>
    </row>
    <row r="3" spans="1:13" x14ac:dyDescent="0.25">
      <c r="A3" s="749" t="s">
        <v>390</v>
      </c>
      <c r="B3" s="15" t="s">
        <v>639</v>
      </c>
      <c r="C3" s="16" t="s">
        <v>513</v>
      </c>
      <c r="D3" s="1"/>
      <c r="E3" s="14" t="s">
        <v>390</v>
      </c>
      <c r="G3" s="12" t="s">
        <v>617</v>
      </c>
      <c r="I3" s="12">
        <v>2008</v>
      </c>
      <c r="K3" s="12" t="s">
        <v>385</v>
      </c>
      <c r="M3" s="4" t="s">
        <v>382</v>
      </c>
    </row>
    <row r="4" spans="1:13" x14ac:dyDescent="0.25">
      <c r="A4" s="749"/>
      <c r="B4" s="15" t="s">
        <v>640</v>
      </c>
      <c r="C4" s="16" t="s">
        <v>514</v>
      </c>
      <c r="D4" s="1"/>
      <c r="E4" s="14" t="s">
        <v>503</v>
      </c>
      <c r="I4" s="12">
        <v>2009</v>
      </c>
      <c r="K4" s="12" t="s">
        <v>386</v>
      </c>
      <c r="M4" s="4" t="s">
        <v>383</v>
      </c>
    </row>
    <row r="5" spans="1:13" x14ac:dyDescent="0.25">
      <c r="A5" s="3" t="s">
        <v>503</v>
      </c>
      <c r="B5" s="15" t="s">
        <v>641</v>
      </c>
      <c r="C5" s="16" t="s">
        <v>515</v>
      </c>
      <c r="D5" s="1"/>
      <c r="E5" s="14" t="s">
        <v>391</v>
      </c>
      <c r="I5" s="12">
        <v>2010</v>
      </c>
      <c r="M5" s="4" t="s">
        <v>380</v>
      </c>
    </row>
    <row r="6" spans="1:13" x14ac:dyDescent="0.25">
      <c r="A6" s="3" t="s">
        <v>391</v>
      </c>
      <c r="B6" s="15" t="s">
        <v>642</v>
      </c>
      <c r="C6" s="16" t="s">
        <v>516</v>
      </c>
      <c r="D6" s="1"/>
      <c r="E6" s="14" t="s">
        <v>392</v>
      </c>
      <c r="I6" s="12">
        <v>2011</v>
      </c>
    </row>
    <row r="7" spans="1:13" x14ac:dyDescent="0.25">
      <c r="A7" s="3" t="s">
        <v>392</v>
      </c>
      <c r="B7" s="15" t="s">
        <v>643</v>
      </c>
      <c r="C7" s="16" t="s">
        <v>517</v>
      </c>
      <c r="D7" s="1"/>
      <c r="E7" s="14" t="s">
        <v>398</v>
      </c>
      <c r="I7" s="12">
        <v>2012</v>
      </c>
    </row>
    <row r="8" spans="1:13" x14ac:dyDescent="0.25">
      <c r="A8" s="749" t="s">
        <v>398</v>
      </c>
      <c r="B8" s="17" t="s">
        <v>644</v>
      </c>
      <c r="C8" s="18" t="s">
        <v>529</v>
      </c>
      <c r="D8" s="1"/>
      <c r="E8" s="14" t="s">
        <v>393</v>
      </c>
      <c r="I8" s="12">
        <v>2013</v>
      </c>
    </row>
    <row r="9" spans="1:13" x14ac:dyDescent="0.25">
      <c r="A9" s="749"/>
      <c r="B9" s="17" t="s">
        <v>519</v>
      </c>
      <c r="C9" s="18" t="s">
        <v>520</v>
      </c>
      <c r="D9" s="1"/>
      <c r="E9" s="14" t="s">
        <v>395</v>
      </c>
    </row>
    <row r="10" spans="1:13" x14ac:dyDescent="0.25">
      <c r="A10" s="749"/>
      <c r="B10" s="17" t="s">
        <v>645</v>
      </c>
      <c r="C10" s="18" t="s">
        <v>521</v>
      </c>
      <c r="D10" s="1"/>
      <c r="E10" s="14" t="s">
        <v>414</v>
      </c>
    </row>
    <row r="11" spans="1:13" x14ac:dyDescent="0.25">
      <c r="A11" s="749"/>
      <c r="B11" s="17" t="s">
        <v>646</v>
      </c>
      <c r="C11" s="18" t="s">
        <v>526</v>
      </c>
      <c r="D11" s="1"/>
      <c r="E11" s="14" t="s">
        <v>396</v>
      </c>
    </row>
    <row r="12" spans="1:13" x14ac:dyDescent="0.25">
      <c r="A12" s="749"/>
      <c r="B12" s="17" t="s">
        <v>522</v>
      </c>
      <c r="C12" s="18" t="s">
        <v>523</v>
      </c>
      <c r="D12" s="1"/>
      <c r="E12" s="14" t="s">
        <v>397</v>
      </c>
    </row>
    <row r="13" spans="1:13" x14ac:dyDescent="0.25">
      <c r="A13" s="749"/>
      <c r="B13" s="17" t="s">
        <v>647</v>
      </c>
      <c r="C13" s="18" t="s">
        <v>534</v>
      </c>
      <c r="D13" s="1"/>
      <c r="E13" s="14" t="s">
        <v>399</v>
      </c>
    </row>
    <row r="14" spans="1:13" x14ac:dyDescent="0.25">
      <c r="A14" s="749"/>
      <c r="B14" s="17" t="s">
        <v>648</v>
      </c>
      <c r="C14" s="18" t="s">
        <v>527</v>
      </c>
      <c r="D14" s="1"/>
      <c r="E14" s="14" t="s">
        <v>400</v>
      </c>
    </row>
    <row r="15" spans="1:13" x14ac:dyDescent="0.25">
      <c r="A15" s="749"/>
      <c r="B15" s="17" t="s">
        <v>649</v>
      </c>
      <c r="C15" s="18" t="s">
        <v>524</v>
      </c>
      <c r="D15" s="1"/>
      <c r="E15" s="14" t="s">
        <v>402</v>
      </c>
    </row>
    <row r="16" spans="1:13" x14ac:dyDescent="0.25">
      <c r="A16" s="749"/>
      <c r="B16" s="17" t="s">
        <v>650</v>
      </c>
      <c r="C16" s="18" t="s">
        <v>518</v>
      </c>
      <c r="D16" s="1"/>
      <c r="E16" s="14" t="s">
        <v>401</v>
      </c>
    </row>
    <row r="17" spans="1:5" x14ac:dyDescent="0.25">
      <c r="A17" s="749"/>
      <c r="B17" s="17" t="s">
        <v>651</v>
      </c>
      <c r="C17" s="18" t="s">
        <v>530</v>
      </c>
      <c r="D17" s="1"/>
      <c r="E17" s="14" t="s">
        <v>404</v>
      </c>
    </row>
    <row r="18" spans="1:5" x14ac:dyDescent="0.25">
      <c r="A18" s="749"/>
      <c r="B18" s="17" t="s">
        <v>652</v>
      </c>
      <c r="C18" s="18" t="s">
        <v>528</v>
      </c>
      <c r="D18" s="1"/>
      <c r="E18" s="14" t="s">
        <v>405</v>
      </c>
    </row>
    <row r="19" spans="1:5" x14ac:dyDescent="0.25">
      <c r="A19" s="749"/>
      <c r="B19" s="17" t="s">
        <v>653</v>
      </c>
      <c r="C19" s="18" t="s">
        <v>525</v>
      </c>
      <c r="D19" s="1"/>
      <c r="E19" s="14" t="s">
        <v>403</v>
      </c>
    </row>
    <row r="20" spans="1:5" x14ac:dyDescent="0.25">
      <c r="A20" s="749"/>
      <c r="B20" s="17" t="s">
        <v>654</v>
      </c>
      <c r="C20" s="18" t="s">
        <v>532</v>
      </c>
      <c r="D20" s="1"/>
      <c r="E20" s="14" t="s">
        <v>407</v>
      </c>
    </row>
    <row r="21" spans="1:5" x14ac:dyDescent="0.25">
      <c r="A21" s="749"/>
      <c r="B21" s="17" t="s">
        <v>655</v>
      </c>
      <c r="C21" s="18" t="s">
        <v>533</v>
      </c>
      <c r="D21" s="1"/>
      <c r="E21" s="14" t="s">
        <v>408</v>
      </c>
    </row>
    <row r="22" spans="1:5" x14ac:dyDescent="0.25">
      <c r="A22" s="749"/>
      <c r="B22" s="17" t="s">
        <v>656</v>
      </c>
      <c r="C22" s="18" t="s">
        <v>531</v>
      </c>
      <c r="D22" s="1"/>
      <c r="E22" s="14" t="s">
        <v>409</v>
      </c>
    </row>
    <row r="23" spans="1:5" x14ac:dyDescent="0.25">
      <c r="A23" s="3" t="s">
        <v>393</v>
      </c>
      <c r="B23" s="17" t="s">
        <v>657</v>
      </c>
      <c r="C23" s="18" t="s">
        <v>535</v>
      </c>
      <c r="D23" s="1"/>
      <c r="E23" s="14" t="s">
        <v>410</v>
      </c>
    </row>
    <row r="24" spans="1:5" x14ac:dyDescent="0.25">
      <c r="A24" s="3" t="s">
        <v>395</v>
      </c>
      <c r="B24" s="17" t="s">
        <v>658</v>
      </c>
      <c r="C24" s="18" t="s">
        <v>536</v>
      </c>
      <c r="D24" s="1"/>
      <c r="E24" s="14" t="s">
        <v>505</v>
      </c>
    </row>
    <row r="25" spans="1:5" x14ac:dyDescent="0.25">
      <c r="A25" s="749" t="s">
        <v>414</v>
      </c>
      <c r="B25" s="17" t="s">
        <v>659</v>
      </c>
      <c r="C25" s="18" t="s">
        <v>538</v>
      </c>
      <c r="D25" s="1"/>
      <c r="E25" s="14" t="s">
        <v>415</v>
      </c>
    </row>
    <row r="26" spans="1:5" x14ac:dyDescent="0.25">
      <c r="A26" s="749"/>
      <c r="B26" s="17" t="s">
        <v>660</v>
      </c>
      <c r="C26" s="18" t="s">
        <v>539</v>
      </c>
      <c r="D26" s="1"/>
      <c r="E26" s="14" t="s">
        <v>413</v>
      </c>
    </row>
    <row r="27" spans="1:5" x14ac:dyDescent="0.25">
      <c r="A27" s="749"/>
      <c r="B27" s="17" t="s">
        <v>540</v>
      </c>
      <c r="C27" s="18" t="s">
        <v>541</v>
      </c>
      <c r="D27" s="1"/>
      <c r="E27" s="14" t="s">
        <v>411</v>
      </c>
    </row>
    <row r="28" spans="1:5" x14ac:dyDescent="0.25">
      <c r="A28" s="749"/>
      <c r="B28" s="17" t="s">
        <v>661</v>
      </c>
      <c r="C28" s="18" t="s">
        <v>554</v>
      </c>
      <c r="D28" s="1"/>
      <c r="E28" s="14" t="s">
        <v>508</v>
      </c>
    </row>
    <row r="29" spans="1:5" x14ac:dyDescent="0.25">
      <c r="A29" s="749"/>
      <c r="B29" s="17" t="s">
        <v>662</v>
      </c>
      <c r="C29" s="18" t="s">
        <v>555</v>
      </c>
      <c r="D29" s="1"/>
    </row>
    <row r="30" spans="1:5" x14ac:dyDescent="0.25">
      <c r="A30" s="749"/>
      <c r="B30" s="17" t="s">
        <v>663</v>
      </c>
      <c r="C30" s="18" t="s">
        <v>542</v>
      </c>
      <c r="D30" s="1"/>
    </row>
    <row r="31" spans="1:5" x14ac:dyDescent="0.25">
      <c r="A31" s="749"/>
      <c r="B31" s="17" t="s">
        <v>544</v>
      </c>
      <c r="C31" s="18" t="s">
        <v>545</v>
      </c>
      <c r="D31" s="1"/>
    </row>
    <row r="32" spans="1:5" x14ac:dyDescent="0.25">
      <c r="A32" s="749"/>
      <c r="B32" s="17" t="s">
        <v>664</v>
      </c>
      <c r="C32" s="18" t="s">
        <v>556</v>
      </c>
      <c r="D32" s="1"/>
    </row>
    <row r="33" spans="1:4" x14ac:dyDescent="0.25">
      <c r="A33" s="749"/>
      <c r="B33" s="17" t="s">
        <v>665</v>
      </c>
      <c r="C33" s="18" t="s">
        <v>543</v>
      </c>
      <c r="D33" s="1"/>
    </row>
    <row r="34" spans="1:4" x14ac:dyDescent="0.25">
      <c r="A34" s="749"/>
      <c r="B34" s="17" t="s">
        <v>666</v>
      </c>
      <c r="C34" s="18" t="s">
        <v>537</v>
      </c>
      <c r="D34" s="1"/>
    </row>
    <row r="35" spans="1:4" x14ac:dyDescent="0.25">
      <c r="A35" s="749"/>
      <c r="B35" s="17" t="s">
        <v>667</v>
      </c>
      <c r="C35" s="18" t="s">
        <v>546</v>
      </c>
      <c r="D35" s="1"/>
    </row>
    <row r="36" spans="1:4" x14ac:dyDescent="0.25">
      <c r="A36" s="749"/>
      <c r="B36" s="17" t="s">
        <v>668</v>
      </c>
      <c r="C36" s="18" t="s">
        <v>547</v>
      </c>
      <c r="D36" s="1"/>
    </row>
    <row r="37" spans="1:4" x14ac:dyDescent="0.25">
      <c r="A37" s="749"/>
      <c r="B37" s="17" t="s">
        <v>548</v>
      </c>
      <c r="C37" s="18" t="s">
        <v>549</v>
      </c>
      <c r="D37" s="1"/>
    </row>
    <row r="38" spans="1:4" x14ac:dyDescent="0.25">
      <c r="A38" s="749"/>
      <c r="B38" s="17" t="s">
        <v>669</v>
      </c>
      <c r="C38" s="18" t="s">
        <v>557</v>
      </c>
      <c r="D38" s="1"/>
    </row>
    <row r="39" spans="1:4" x14ac:dyDescent="0.25">
      <c r="A39" s="749"/>
      <c r="B39" s="17" t="s">
        <v>670</v>
      </c>
      <c r="C39" s="18" t="s">
        <v>550</v>
      </c>
      <c r="D39" s="1"/>
    </row>
    <row r="40" spans="1:4" x14ac:dyDescent="0.25">
      <c r="A40" s="749"/>
      <c r="B40" s="17" t="s">
        <v>671</v>
      </c>
      <c r="C40" s="18" t="s">
        <v>551</v>
      </c>
      <c r="D40" s="1"/>
    </row>
    <row r="41" spans="1:4" x14ac:dyDescent="0.25">
      <c r="A41" s="749"/>
      <c r="B41" s="17" t="s">
        <v>672</v>
      </c>
      <c r="C41" s="18" t="s">
        <v>552</v>
      </c>
      <c r="D41" s="1"/>
    </row>
    <row r="42" spans="1:4" x14ac:dyDescent="0.25">
      <c r="A42" s="749"/>
      <c r="B42" s="17" t="s">
        <v>673</v>
      </c>
      <c r="C42" s="18" t="s">
        <v>553</v>
      </c>
      <c r="D42" s="1"/>
    </row>
    <row r="43" spans="1:4" x14ac:dyDescent="0.25">
      <c r="A43" s="749" t="s">
        <v>396</v>
      </c>
      <c r="B43" s="17" t="s">
        <v>674</v>
      </c>
      <c r="C43" s="18" t="s">
        <v>559</v>
      </c>
      <c r="D43" s="1"/>
    </row>
    <row r="44" spans="1:4" x14ac:dyDescent="0.25">
      <c r="A44" s="749"/>
      <c r="B44" s="17" t="s">
        <v>675</v>
      </c>
      <c r="C44" s="18" t="s">
        <v>558</v>
      </c>
      <c r="D44" s="1"/>
    </row>
    <row r="45" spans="1:4" x14ac:dyDescent="0.25">
      <c r="A45" s="749" t="s">
        <v>397</v>
      </c>
      <c r="B45" s="17" t="s">
        <v>676</v>
      </c>
      <c r="C45" s="18" t="s">
        <v>564</v>
      </c>
      <c r="D45" s="1"/>
    </row>
    <row r="46" spans="1:4" x14ac:dyDescent="0.25">
      <c r="A46" s="749"/>
      <c r="B46" s="17" t="s">
        <v>677</v>
      </c>
      <c r="C46" s="18" t="s">
        <v>565</v>
      </c>
      <c r="D46" s="1"/>
    </row>
    <row r="47" spans="1:4" x14ac:dyDescent="0.25">
      <c r="A47" s="749"/>
      <c r="B47" s="17" t="s">
        <v>678</v>
      </c>
      <c r="C47" s="18" t="s">
        <v>563</v>
      </c>
      <c r="D47" s="1"/>
    </row>
    <row r="48" spans="1:4" x14ac:dyDescent="0.25">
      <c r="A48" s="749"/>
      <c r="B48" s="17" t="s">
        <v>679</v>
      </c>
      <c r="C48" s="18" t="s">
        <v>560</v>
      </c>
      <c r="D48" s="1"/>
    </row>
    <row r="49" spans="1:4" x14ac:dyDescent="0.25">
      <c r="A49" s="749"/>
      <c r="B49" s="17" t="s">
        <v>680</v>
      </c>
      <c r="C49" s="18" t="s">
        <v>561</v>
      </c>
      <c r="D49" s="1"/>
    </row>
    <row r="50" spans="1:4" x14ac:dyDescent="0.25">
      <c r="A50" s="749"/>
      <c r="B50" s="17" t="s">
        <v>681</v>
      </c>
      <c r="C50" s="18" t="s">
        <v>562</v>
      </c>
      <c r="D50" s="1"/>
    </row>
    <row r="51" spans="1:4" x14ac:dyDescent="0.25">
      <c r="A51" s="3" t="s">
        <v>399</v>
      </c>
      <c r="B51" s="17" t="s">
        <v>682</v>
      </c>
      <c r="C51" s="18" t="s">
        <v>566</v>
      </c>
      <c r="D51" s="1"/>
    </row>
    <row r="52" spans="1:4" x14ac:dyDescent="0.25">
      <c r="A52" s="3" t="s">
        <v>400</v>
      </c>
      <c r="B52" s="17" t="s">
        <v>683</v>
      </c>
      <c r="C52" s="18" t="s">
        <v>567</v>
      </c>
      <c r="D52" s="1"/>
    </row>
    <row r="53" spans="1:4" x14ac:dyDescent="0.25">
      <c r="A53" s="3" t="s">
        <v>402</v>
      </c>
      <c r="B53" s="17" t="s">
        <v>684</v>
      </c>
      <c r="C53" s="18" t="s">
        <v>568</v>
      </c>
      <c r="D53" s="1"/>
    </row>
    <row r="54" spans="1:4" x14ac:dyDescent="0.25">
      <c r="A54" s="749" t="s">
        <v>401</v>
      </c>
      <c r="B54" s="17" t="s">
        <v>581</v>
      </c>
      <c r="C54" s="18" t="s">
        <v>582</v>
      </c>
      <c r="D54" s="1"/>
    </row>
    <row r="55" spans="1:4" x14ac:dyDescent="0.25">
      <c r="A55" s="749"/>
      <c r="B55" s="17" t="s">
        <v>685</v>
      </c>
      <c r="C55" s="18" t="s">
        <v>589</v>
      </c>
      <c r="D55" s="1"/>
    </row>
    <row r="56" spans="1:4" x14ac:dyDescent="0.25">
      <c r="A56" s="749"/>
      <c r="B56" s="17" t="s">
        <v>569</v>
      </c>
      <c r="C56" s="18" t="s">
        <v>570</v>
      </c>
      <c r="D56" s="1"/>
    </row>
    <row r="57" spans="1:4" x14ac:dyDescent="0.25">
      <c r="A57" s="749"/>
      <c r="B57" s="17" t="s">
        <v>686</v>
      </c>
      <c r="C57" s="18" t="s">
        <v>580</v>
      </c>
      <c r="D57" s="1"/>
    </row>
    <row r="58" spans="1:4" x14ac:dyDescent="0.25">
      <c r="A58" s="749"/>
      <c r="B58" s="17" t="s">
        <v>687</v>
      </c>
      <c r="C58" s="18" t="s">
        <v>578</v>
      </c>
      <c r="D58" s="1"/>
    </row>
    <row r="59" spans="1:4" x14ac:dyDescent="0.25">
      <c r="A59" s="749"/>
      <c r="B59" s="17" t="s">
        <v>688</v>
      </c>
      <c r="C59" s="18" t="s">
        <v>571</v>
      </c>
      <c r="D59" s="1"/>
    </row>
    <row r="60" spans="1:4" x14ac:dyDescent="0.25">
      <c r="A60" s="749"/>
      <c r="B60" s="17" t="s">
        <v>574</v>
      </c>
      <c r="C60" s="18" t="s">
        <v>575</v>
      </c>
      <c r="D60" s="1"/>
    </row>
    <row r="61" spans="1:4" x14ac:dyDescent="0.25">
      <c r="A61" s="749"/>
      <c r="B61" s="17" t="s">
        <v>689</v>
      </c>
      <c r="C61" s="18" t="s">
        <v>583</v>
      </c>
      <c r="D61" s="1"/>
    </row>
    <row r="62" spans="1:4" x14ac:dyDescent="0.25">
      <c r="A62" s="749"/>
      <c r="B62" s="17" t="s">
        <v>576</v>
      </c>
      <c r="C62" s="18" t="s">
        <v>577</v>
      </c>
      <c r="D62" s="1"/>
    </row>
    <row r="63" spans="1:4" x14ac:dyDescent="0.25">
      <c r="A63" s="749"/>
      <c r="B63" s="17" t="s">
        <v>595</v>
      </c>
      <c r="C63" s="18" t="s">
        <v>596</v>
      </c>
      <c r="D63" s="1"/>
    </row>
    <row r="64" spans="1:4" x14ac:dyDescent="0.25">
      <c r="A64" s="749"/>
      <c r="B64" s="17" t="s">
        <v>690</v>
      </c>
      <c r="C64" s="18" t="s">
        <v>584</v>
      </c>
      <c r="D64" s="1"/>
    </row>
    <row r="65" spans="1:4" x14ac:dyDescent="0.25">
      <c r="A65" s="749"/>
      <c r="B65" s="17" t="s">
        <v>691</v>
      </c>
      <c r="C65" s="18" t="s">
        <v>592</v>
      </c>
      <c r="D65" s="1"/>
    </row>
    <row r="66" spans="1:4" x14ac:dyDescent="0.25">
      <c r="A66" s="749"/>
      <c r="B66" s="17" t="s">
        <v>692</v>
      </c>
      <c r="C66" s="18" t="s">
        <v>579</v>
      </c>
      <c r="D66" s="1"/>
    </row>
    <row r="67" spans="1:4" x14ac:dyDescent="0.25">
      <c r="A67" s="749"/>
      <c r="B67" s="17" t="s">
        <v>693</v>
      </c>
      <c r="C67" s="18" t="s">
        <v>593</v>
      </c>
      <c r="D67" s="1"/>
    </row>
    <row r="68" spans="1:4" x14ac:dyDescent="0.25">
      <c r="A68" s="749"/>
      <c r="B68" s="17" t="s">
        <v>694</v>
      </c>
      <c r="C68" s="18" t="s">
        <v>588</v>
      </c>
      <c r="D68" s="1"/>
    </row>
    <row r="69" spans="1:4" x14ac:dyDescent="0.25">
      <c r="A69" s="749"/>
      <c r="B69" s="17" t="s">
        <v>695</v>
      </c>
      <c r="C69" s="18" t="s">
        <v>594</v>
      </c>
      <c r="D69" s="1"/>
    </row>
    <row r="70" spans="1:4" x14ac:dyDescent="0.25">
      <c r="A70" s="749"/>
      <c r="B70" s="17" t="s">
        <v>696</v>
      </c>
      <c r="C70" s="18" t="s">
        <v>572</v>
      </c>
      <c r="D70" s="1"/>
    </row>
    <row r="71" spans="1:4" x14ac:dyDescent="0.25">
      <c r="A71" s="749"/>
      <c r="B71" s="17" t="s">
        <v>590</v>
      </c>
      <c r="C71" s="18" t="s">
        <v>591</v>
      </c>
      <c r="D71" s="1"/>
    </row>
    <row r="72" spans="1:4" x14ac:dyDescent="0.25">
      <c r="A72" s="749"/>
      <c r="B72" s="17" t="s">
        <v>585</v>
      </c>
      <c r="C72" s="18" t="s">
        <v>586</v>
      </c>
      <c r="D72" s="1"/>
    </row>
    <row r="73" spans="1:4" x14ac:dyDescent="0.25">
      <c r="A73" s="749"/>
      <c r="B73" s="17" t="s">
        <v>697</v>
      </c>
      <c r="C73" s="18" t="s">
        <v>587</v>
      </c>
      <c r="D73" s="1"/>
    </row>
    <row r="74" spans="1:4" x14ac:dyDescent="0.25">
      <c r="A74" s="749"/>
      <c r="B74" s="17" t="s">
        <v>698</v>
      </c>
      <c r="C74" s="18" t="s">
        <v>573</v>
      </c>
      <c r="D74" s="1"/>
    </row>
    <row r="75" spans="1:4" x14ac:dyDescent="0.25">
      <c r="A75" s="3" t="s">
        <v>404</v>
      </c>
      <c r="B75" s="17" t="s">
        <v>699</v>
      </c>
      <c r="C75" s="18" t="s">
        <v>597</v>
      </c>
      <c r="D75" s="1"/>
    </row>
    <row r="76" spans="1:4" x14ac:dyDescent="0.25">
      <c r="A76" s="3" t="s">
        <v>405</v>
      </c>
      <c r="B76" s="17" t="s">
        <v>700</v>
      </c>
      <c r="C76" s="18" t="s">
        <v>598</v>
      </c>
      <c r="D76" s="1"/>
    </row>
    <row r="77" spans="1:4" x14ac:dyDescent="0.25">
      <c r="A77" s="3" t="s">
        <v>403</v>
      </c>
      <c r="B77" s="17" t="s">
        <v>701</v>
      </c>
      <c r="C77" s="18" t="s">
        <v>599</v>
      </c>
      <c r="D77" s="1"/>
    </row>
    <row r="78" spans="1:4" x14ac:dyDescent="0.25">
      <c r="A78" s="3" t="s">
        <v>407</v>
      </c>
      <c r="B78" s="17" t="s">
        <v>702</v>
      </c>
      <c r="C78" s="18" t="s">
        <v>600</v>
      </c>
      <c r="D78" s="1"/>
    </row>
    <row r="79" spans="1:4" x14ac:dyDescent="0.25">
      <c r="A79" s="3" t="s">
        <v>408</v>
      </c>
      <c r="B79" s="17" t="s">
        <v>703</v>
      </c>
      <c r="C79" s="18" t="s">
        <v>601</v>
      </c>
      <c r="D79" s="1"/>
    </row>
    <row r="80" spans="1:4" x14ac:dyDescent="0.25">
      <c r="A80" s="3" t="s">
        <v>409</v>
      </c>
      <c r="B80" s="17" t="s">
        <v>704</v>
      </c>
      <c r="C80" s="18" t="s">
        <v>602</v>
      </c>
      <c r="D80" s="1"/>
    </row>
    <row r="81" spans="1:4" x14ac:dyDescent="0.25">
      <c r="A81" s="749" t="s">
        <v>410</v>
      </c>
      <c r="B81" s="17" t="s">
        <v>705</v>
      </c>
      <c r="C81" s="18" t="s">
        <v>604</v>
      </c>
      <c r="D81" s="1"/>
    </row>
    <row r="82" spans="1:4" x14ac:dyDescent="0.25">
      <c r="A82" s="749"/>
      <c r="B82" s="17" t="s">
        <v>706</v>
      </c>
      <c r="C82" s="18" t="s">
        <v>603</v>
      </c>
      <c r="D82" s="1"/>
    </row>
    <row r="83" spans="1:4" x14ac:dyDescent="0.25">
      <c r="A83" s="749"/>
      <c r="B83" s="17" t="s">
        <v>605</v>
      </c>
      <c r="C83" s="18" t="s">
        <v>606</v>
      </c>
      <c r="D83" s="1"/>
    </row>
    <row r="84" spans="1:4" x14ac:dyDescent="0.25">
      <c r="A84" s="3" t="s">
        <v>505</v>
      </c>
      <c r="B84" s="17" t="s">
        <v>707</v>
      </c>
      <c r="C84" s="18" t="s">
        <v>607</v>
      </c>
      <c r="D84" s="1"/>
    </row>
    <row r="85" spans="1:4" x14ac:dyDescent="0.25">
      <c r="A85" s="3" t="s">
        <v>415</v>
      </c>
      <c r="B85" s="17" t="s">
        <v>708</v>
      </c>
      <c r="C85" s="18" t="s">
        <v>608</v>
      </c>
      <c r="D85" s="1"/>
    </row>
    <row r="86" spans="1:4" x14ac:dyDescent="0.25">
      <c r="A86" s="3" t="s">
        <v>413</v>
      </c>
      <c r="B86" s="17" t="s">
        <v>709</v>
      </c>
      <c r="C86" s="18" t="s">
        <v>609</v>
      </c>
      <c r="D86" s="1"/>
    </row>
    <row r="87" spans="1:4" x14ac:dyDescent="0.25">
      <c r="A87" s="3" t="s">
        <v>411</v>
      </c>
      <c r="B87" s="17" t="s">
        <v>710</v>
      </c>
      <c r="C87" s="18" t="s">
        <v>610</v>
      </c>
      <c r="D87" s="1"/>
    </row>
    <row r="88" spans="1:4" x14ac:dyDescent="0.25">
      <c r="A88" s="749" t="s">
        <v>508</v>
      </c>
      <c r="B88" s="17" t="s">
        <v>612</v>
      </c>
      <c r="C88" s="18" t="s">
        <v>613</v>
      </c>
      <c r="D88" s="1"/>
    </row>
    <row r="89" spans="1:4" x14ac:dyDescent="0.25">
      <c r="A89" s="749"/>
      <c r="B89" s="17" t="s">
        <v>711</v>
      </c>
      <c r="C89" s="18" t="s">
        <v>611</v>
      </c>
      <c r="D89" s="1"/>
    </row>
    <row r="90" spans="1:4" x14ac:dyDescent="0.25">
      <c r="A90" s="749"/>
      <c r="B90" s="17" t="s">
        <v>712</v>
      </c>
      <c r="C90" s="18" t="s">
        <v>614</v>
      </c>
      <c r="D90" s="1"/>
    </row>
    <row r="91" spans="1:4" x14ac:dyDescent="0.25">
      <c r="A91" s="749"/>
      <c r="B91" s="17" t="s">
        <v>713</v>
      </c>
      <c r="C91" s="18" t="s">
        <v>615</v>
      </c>
      <c r="D91" s="1"/>
    </row>
    <row r="92" spans="1:4" x14ac:dyDescent="0.25">
      <c r="A92" s="5"/>
      <c r="D92" s="1"/>
    </row>
  </sheetData>
  <sheetProtection password="D63F" sheet="1" objects="1" scenarios="1" selectLockedCells="1"/>
  <mergeCells count="8">
    <mergeCell ref="A3:A4"/>
    <mergeCell ref="A8:A22"/>
    <mergeCell ref="A25:A42"/>
    <mergeCell ref="A43:A44"/>
    <mergeCell ref="A88:A91"/>
    <mergeCell ref="A45:A50"/>
    <mergeCell ref="A54:A74"/>
    <mergeCell ref="A81:A8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25"/>
  <sheetViews>
    <sheetView zoomScaleNormal="100" workbookViewId="0">
      <selection activeCell="I11" sqref="I11"/>
    </sheetView>
  </sheetViews>
  <sheetFormatPr defaultColWidth="9.109375" defaultRowHeight="24.9" customHeight="1" x14ac:dyDescent="0.25"/>
  <cols>
    <col min="1" max="1" width="35.33203125" style="372" customWidth="1"/>
    <col min="2" max="5" width="15.6640625" style="127" customWidth="1"/>
    <col min="6" max="6" width="16" style="127" customWidth="1"/>
    <col min="7" max="7" width="13" style="64" customWidth="1"/>
    <col min="8" max="8" width="17.109375" style="64" customWidth="1"/>
    <col min="9" max="9" width="16.109375" style="64" customWidth="1"/>
    <col min="10" max="16384" width="9.109375" style="64"/>
  </cols>
  <sheetData>
    <row r="1" spans="1:9" s="45" customFormat="1" ht="24.9" customHeight="1" x14ac:dyDescent="0.25">
      <c r="A1" s="275" t="s">
        <v>442</v>
      </c>
      <c r="B1" s="276" t="s">
        <v>810</v>
      </c>
      <c r="C1" s="276"/>
      <c r="D1" s="276"/>
      <c r="E1" s="276"/>
      <c r="F1" s="276"/>
      <c r="G1" s="276"/>
      <c r="H1" s="276"/>
      <c r="I1" s="276"/>
    </row>
    <row r="2" spans="1:9" s="45" customFormat="1" ht="24.9" customHeight="1" thickBot="1" x14ac:dyDescent="0.3">
      <c r="A2" s="428"/>
      <c r="B2" s="165"/>
      <c r="C2" s="165"/>
      <c r="D2" s="165"/>
      <c r="E2" s="165"/>
      <c r="F2" s="165"/>
    </row>
    <row r="3" spans="1:9" s="45" customFormat="1" ht="24.9" customHeight="1" x14ac:dyDescent="0.25">
      <c r="A3" s="811" t="s">
        <v>2</v>
      </c>
      <c r="B3" s="809" t="s">
        <v>855</v>
      </c>
      <c r="C3" s="817"/>
      <c r="D3" s="817"/>
      <c r="E3" s="810"/>
      <c r="F3" s="815" t="s">
        <v>11</v>
      </c>
      <c r="G3" s="813" t="s">
        <v>823</v>
      </c>
      <c r="H3" s="809" t="s">
        <v>12</v>
      </c>
      <c r="I3" s="810"/>
    </row>
    <row r="4" spans="1:9" s="45" customFormat="1" ht="24.9" customHeight="1" thickBot="1" x14ac:dyDescent="0.3">
      <c r="A4" s="812"/>
      <c r="B4" s="103" t="s">
        <v>8</v>
      </c>
      <c r="C4" s="104" t="s">
        <v>9</v>
      </c>
      <c r="D4" s="104" t="s">
        <v>10</v>
      </c>
      <c r="E4" s="106" t="s">
        <v>875</v>
      </c>
      <c r="F4" s="816"/>
      <c r="G4" s="814"/>
      <c r="H4" s="103" t="s">
        <v>879</v>
      </c>
      <c r="I4" s="105" t="s">
        <v>875</v>
      </c>
    </row>
    <row r="5" spans="1:9" s="45" customFormat="1" ht="24.9" customHeight="1" x14ac:dyDescent="0.25">
      <c r="A5" s="107" t="s">
        <v>3</v>
      </c>
      <c r="B5" s="673">
        <v>0</v>
      </c>
      <c r="C5" s="602">
        <v>0</v>
      </c>
      <c r="D5" s="602">
        <v>0</v>
      </c>
      <c r="E5" s="132">
        <f t="shared" ref="E5:E11" si="0">IF(COUNT(B5:D5)=0,"",SUM(B5:D5))</f>
        <v>0</v>
      </c>
      <c r="F5" s="189"/>
      <c r="G5" s="677">
        <v>0</v>
      </c>
      <c r="H5" s="678">
        <v>0</v>
      </c>
      <c r="I5" s="679">
        <v>0</v>
      </c>
    </row>
    <row r="6" spans="1:9" s="45" customFormat="1" ht="24.9" customHeight="1" x14ac:dyDescent="0.25">
      <c r="A6" s="112" t="s">
        <v>4</v>
      </c>
      <c r="B6" s="674">
        <v>0</v>
      </c>
      <c r="C6" s="603">
        <v>0</v>
      </c>
      <c r="D6" s="603">
        <v>0</v>
      </c>
      <c r="E6" s="73">
        <f t="shared" si="0"/>
        <v>0</v>
      </c>
      <c r="F6" s="190"/>
      <c r="G6" s="680">
        <v>0</v>
      </c>
      <c r="H6" s="681">
        <v>0</v>
      </c>
      <c r="I6" s="682">
        <v>0</v>
      </c>
    </row>
    <row r="7" spans="1:9" s="45" customFormat="1" ht="24.9" customHeight="1" x14ac:dyDescent="0.25">
      <c r="A7" s="112" t="s">
        <v>5</v>
      </c>
      <c r="B7" s="674">
        <v>0</v>
      </c>
      <c r="C7" s="603">
        <v>0</v>
      </c>
      <c r="D7" s="603">
        <v>0</v>
      </c>
      <c r="E7" s="73">
        <f t="shared" si="0"/>
        <v>0</v>
      </c>
      <c r="F7" s="190"/>
      <c r="G7" s="680">
        <v>0</v>
      </c>
      <c r="H7" s="681">
        <v>0</v>
      </c>
      <c r="I7" s="682">
        <v>0</v>
      </c>
    </row>
    <row r="8" spans="1:9" s="45" customFormat="1" ht="24.9" customHeight="1" x14ac:dyDescent="0.25">
      <c r="A8" s="112" t="s">
        <v>6</v>
      </c>
      <c r="B8" s="674">
        <v>0</v>
      </c>
      <c r="C8" s="603">
        <v>0</v>
      </c>
      <c r="D8" s="603">
        <v>0</v>
      </c>
      <c r="E8" s="73">
        <f t="shared" si="0"/>
        <v>0</v>
      </c>
      <c r="F8" s="190"/>
      <c r="G8" s="680">
        <v>0</v>
      </c>
      <c r="H8" s="681">
        <v>0</v>
      </c>
      <c r="I8" s="682">
        <v>0</v>
      </c>
    </row>
    <row r="9" spans="1:9" s="45" customFormat="1" ht="24.9" customHeight="1" x14ac:dyDescent="0.25">
      <c r="A9" s="112" t="s">
        <v>7</v>
      </c>
      <c r="B9" s="674">
        <v>0</v>
      </c>
      <c r="C9" s="603">
        <v>0</v>
      </c>
      <c r="D9" s="603">
        <v>0</v>
      </c>
      <c r="E9" s="73">
        <f t="shared" si="0"/>
        <v>0</v>
      </c>
      <c r="F9" s="190"/>
      <c r="G9" s="680">
        <v>0</v>
      </c>
      <c r="H9" s="681">
        <v>0</v>
      </c>
      <c r="I9" s="682">
        <v>0</v>
      </c>
    </row>
    <row r="10" spans="1:9" s="45" customFormat="1" ht="26.4" x14ac:dyDescent="0.25">
      <c r="A10" s="112" t="s">
        <v>0</v>
      </c>
      <c r="B10" s="674">
        <v>1</v>
      </c>
      <c r="C10" s="603">
        <v>0</v>
      </c>
      <c r="D10" s="603">
        <v>0</v>
      </c>
      <c r="E10" s="73">
        <f t="shared" si="0"/>
        <v>1</v>
      </c>
      <c r="F10" s="190"/>
      <c r="G10" s="680">
        <v>4</v>
      </c>
      <c r="H10" s="681">
        <f>132</f>
        <v>132</v>
      </c>
      <c r="I10" s="682">
        <f>300</f>
        <v>300</v>
      </c>
    </row>
    <row r="11" spans="1:9" s="45" customFormat="1" ht="24.9" customHeight="1" thickBot="1" x14ac:dyDescent="0.3">
      <c r="A11" s="381" t="s">
        <v>1</v>
      </c>
      <c r="B11" s="675">
        <v>0</v>
      </c>
      <c r="C11" s="676">
        <v>0</v>
      </c>
      <c r="D11" s="676">
        <v>0</v>
      </c>
      <c r="E11" s="142">
        <f t="shared" si="0"/>
        <v>0</v>
      </c>
      <c r="F11" s="191"/>
      <c r="G11" s="683">
        <v>0</v>
      </c>
      <c r="H11" s="684">
        <v>0</v>
      </c>
      <c r="I11" s="685">
        <v>0</v>
      </c>
    </row>
    <row r="12" spans="1:9" ht="24.9" customHeight="1" thickBot="1" x14ac:dyDescent="0.3">
      <c r="A12" s="364" t="s">
        <v>875</v>
      </c>
      <c r="B12" s="122">
        <f>IF(COUNT(B5:B11)=0,"",SUM(B5:B11))</f>
        <v>1</v>
      </c>
      <c r="C12" s="123">
        <f>IF(COUNT(C5:C11)=0,"",SUM(C5:C11))</f>
        <v>0</v>
      </c>
      <c r="D12" s="123">
        <f>IF(COUNT(D5:D11)=0,"",SUM(D5:D11))</f>
        <v>0</v>
      </c>
      <c r="E12" s="124">
        <f>IF(COUNT(E5:E11)=0,"",SUM(E5:E11))</f>
        <v>1</v>
      </c>
      <c r="F12" s="192">
        <v>1</v>
      </c>
      <c r="G12" s="174">
        <f>IF(COUNT(G5:G11)=0,"",SUM(G5:G11))</f>
        <v>4</v>
      </c>
      <c r="H12" s="175">
        <f>IF(COUNT(H5:H11)=0,"",SUM(H5:H11))</f>
        <v>132</v>
      </c>
      <c r="I12" s="124">
        <f>IF(COUNT(I5:I11)=0,"",SUM(I5:I11))</f>
        <v>300</v>
      </c>
    </row>
    <row r="21" spans="3:9" ht="24.9" customHeight="1" x14ac:dyDescent="0.25">
      <c r="C21" s="429"/>
    </row>
    <row r="25" spans="3:9" ht="24.9" customHeight="1" x14ac:dyDescent="0.25">
      <c r="I25" s="205"/>
    </row>
  </sheetData>
  <sheetProtection password="D63F" sheet="1" objects="1" scenarios="1" selectLockedCells="1"/>
  <mergeCells count="5">
    <mergeCell ref="H3:I3"/>
    <mergeCell ref="A3:A4"/>
    <mergeCell ref="G3:G4"/>
    <mergeCell ref="F3:F4"/>
    <mergeCell ref="B3:E3"/>
  </mergeCells>
  <phoneticPr fontId="4" type="noConversion"/>
  <pageMargins left="0.75" right="0.75" top="1" bottom="1" header="0.5" footer="0.5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2.33203125" style="428" customWidth="1"/>
    <col min="2" max="2" width="9.5546875" style="428" customWidth="1"/>
    <col min="3" max="7" width="15.6640625" style="165" customWidth="1"/>
    <col min="8" max="8" width="14.6640625" style="45" customWidth="1"/>
    <col min="9" max="16384" width="9.109375" style="45"/>
  </cols>
  <sheetData>
    <row r="1" spans="1:10" s="64" customFormat="1" ht="24.9" customHeight="1" x14ac:dyDescent="0.25">
      <c r="A1" s="25" t="s">
        <v>443</v>
      </c>
      <c r="B1" s="100" t="s">
        <v>810</v>
      </c>
      <c r="C1" s="100"/>
      <c r="D1" s="100"/>
      <c r="E1" s="100"/>
      <c r="F1" s="100"/>
      <c r="G1" s="100"/>
      <c r="H1" s="100"/>
      <c r="I1" s="100"/>
      <c r="J1" s="100"/>
    </row>
    <row r="2" spans="1:10" s="64" customFormat="1" ht="24.9" customHeight="1" thickBot="1" x14ac:dyDescent="0.3">
      <c r="A2" s="372"/>
      <c r="B2" s="372"/>
      <c r="C2" s="127"/>
      <c r="D2" s="127"/>
      <c r="E2" s="127"/>
      <c r="F2" s="127"/>
      <c r="G2" s="127"/>
    </row>
    <row r="3" spans="1:10" ht="24.9" customHeight="1" x14ac:dyDescent="0.25">
      <c r="A3" s="824" t="s">
        <v>13</v>
      </c>
      <c r="B3" s="811" t="s">
        <v>16</v>
      </c>
      <c r="C3" s="821" t="s">
        <v>855</v>
      </c>
      <c r="D3" s="822"/>
      <c r="E3" s="822"/>
      <c r="F3" s="823"/>
    </row>
    <row r="4" spans="1:10" ht="24.9" customHeight="1" thickBot="1" x14ac:dyDescent="0.3">
      <c r="A4" s="825"/>
      <c r="B4" s="812"/>
      <c r="C4" s="103" t="s">
        <v>8</v>
      </c>
      <c r="D4" s="104" t="s">
        <v>9</v>
      </c>
      <c r="E4" s="104" t="s">
        <v>10</v>
      </c>
      <c r="F4" s="67" t="s">
        <v>875</v>
      </c>
    </row>
    <row r="5" spans="1:10" ht="24.9" customHeight="1" x14ac:dyDescent="0.25">
      <c r="A5" s="818" t="s">
        <v>14</v>
      </c>
      <c r="B5" s="44" t="s">
        <v>366</v>
      </c>
      <c r="C5" s="686">
        <v>0</v>
      </c>
      <c r="D5" s="687">
        <v>0</v>
      </c>
      <c r="E5" s="687">
        <v>0</v>
      </c>
      <c r="F5" s="70">
        <f>IF(COUNT(C5:E5)=0,"",SUM(C5:E5))</f>
        <v>0</v>
      </c>
    </row>
    <row r="6" spans="1:10" ht="24.9" customHeight="1" x14ac:dyDescent="0.25">
      <c r="A6" s="819"/>
      <c r="B6" s="207" t="s">
        <v>367</v>
      </c>
      <c r="C6" s="681">
        <v>1</v>
      </c>
      <c r="D6" s="603">
        <v>0</v>
      </c>
      <c r="E6" s="603">
        <v>0</v>
      </c>
      <c r="F6" s="73">
        <f>IF(COUNT(C6:E6)=0,"",SUM(C6:E6))</f>
        <v>1</v>
      </c>
    </row>
    <row r="7" spans="1:10" ht="24.9" customHeight="1" thickBot="1" x14ac:dyDescent="0.3">
      <c r="A7" s="820"/>
      <c r="B7" s="193" t="s">
        <v>875</v>
      </c>
      <c r="C7" s="426">
        <f>IF(COUNT(C5:C6)=0,"",SUM(C5:C6))</f>
        <v>1</v>
      </c>
      <c r="D7" s="427">
        <f>IF(COUNT(D5:D6)=0,"",SUM(D5:D6))</f>
        <v>0</v>
      </c>
      <c r="E7" s="427">
        <f>IF(COUNT(E5:E6)=0,"",SUM(E5:E6))</f>
        <v>0</v>
      </c>
      <c r="F7" s="77">
        <f>IF(COUNT(F5:F6)=0,"",SUM(F5:F6))</f>
        <v>1</v>
      </c>
    </row>
    <row r="8" spans="1:10" ht="24.9" customHeight="1" x14ac:dyDescent="0.25">
      <c r="A8" s="818" t="s">
        <v>15</v>
      </c>
      <c r="B8" s="44" t="s">
        <v>366</v>
      </c>
      <c r="C8" s="686">
        <v>0</v>
      </c>
      <c r="D8" s="687">
        <v>0</v>
      </c>
      <c r="E8" s="687">
        <v>0</v>
      </c>
      <c r="F8" s="70">
        <f>IF(COUNT(C8:E8)=0,"",SUM(C8:E8))</f>
        <v>0</v>
      </c>
    </row>
    <row r="9" spans="1:10" ht="24.9" customHeight="1" x14ac:dyDescent="0.25">
      <c r="A9" s="819"/>
      <c r="B9" s="207" t="s">
        <v>367</v>
      </c>
      <c r="C9" s="681">
        <v>0</v>
      </c>
      <c r="D9" s="603">
        <v>0</v>
      </c>
      <c r="E9" s="603">
        <v>0</v>
      </c>
      <c r="F9" s="73">
        <f>IF(COUNT(C9:E9)=0,"",SUM(C9:E9))</f>
        <v>0</v>
      </c>
    </row>
    <row r="10" spans="1:10" ht="24.9" customHeight="1" thickBot="1" x14ac:dyDescent="0.3">
      <c r="A10" s="820"/>
      <c r="B10" s="193" t="s">
        <v>875</v>
      </c>
      <c r="C10" s="426">
        <f>IF(COUNT(C8:C9)=0,"",SUM(C8:C9))</f>
        <v>0</v>
      </c>
      <c r="D10" s="427">
        <f>IF(COUNT(D8:D9)=0,"",SUM(D8:D9))</f>
        <v>0</v>
      </c>
      <c r="E10" s="427">
        <f>IF(COUNT(E8:E9)=0,"",SUM(E8:E9))</f>
        <v>0</v>
      </c>
      <c r="F10" s="77">
        <f>IF(COUNT(F8:F9)=0,"",SUM(F8:F9))</f>
        <v>0</v>
      </c>
    </row>
  </sheetData>
  <sheetProtection password="D63F" sheet="1" objects="1" scenarios="1" selectLockedCells="1"/>
  <mergeCells count="5">
    <mergeCell ref="A5:A7"/>
    <mergeCell ref="A8:A10"/>
    <mergeCell ref="C3:F3"/>
    <mergeCell ref="A3:A4"/>
    <mergeCell ref="B3:B4"/>
  </mergeCells>
  <phoneticPr fontId="4" type="noConversion"/>
  <pageMargins left="0.75" right="0.75" top="1" bottom="1" header="0.5" footer="0.5"/>
  <pageSetup paperSize="9" orientation="landscape" r:id="rId1"/>
  <headerFooter alignWithMargins="0"/>
  <ignoredErrors>
    <ignoredError sqref="F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G18"/>
  <sheetViews>
    <sheetView workbookViewId="0">
      <selection activeCell="E21" sqref="E21"/>
    </sheetView>
  </sheetViews>
  <sheetFormatPr defaultColWidth="9.109375" defaultRowHeight="24.9" customHeight="1" x14ac:dyDescent="0.25"/>
  <cols>
    <col min="1" max="1" width="42.88671875" style="415" customWidth="1"/>
    <col min="2" max="3" width="18.33203125" style="415" customWidth="1"/>
    <col min="4" max="4" width="20.109375" style="415" customWidth="1"/>
    <col min="5" max="5" width="17.44140625" style="415" customWidth="1"/>
    <col min="6" max="6" width="20.5546875" style="415" customWidth="1"/>
    <col min="7" max="7" width="20.88671875" style="415" customWidth="1"/>
    <col min="8" max="16384" width="9.109375" style="415"/>
  </cols>
  <sheetData>
    <row r="1" spans="1:7" s="25" customFormat="1" ht="24.9" customHeight="1" x14ac:dyDescent="0.25">
      <c r="A1" s="414" t="s">
        <v>444</v>
      </c>
      <c r="B1" s="206" t="s">
        <v>811</v>
      </c>
      <c r="C1" s="206"/>
      <c r="D1" s="206"/>
      <c r="E1" s="206"/>
      <c r="F1" s="206"/>
      <c r="G1" s="206"/>
    </row>
    <row r="2" spans="1:7" ht="24.9" customHeight="1" thickBot="1" x14ac:dyDescent="0.3">
      <c r="A2" s="376"/>
      <c r="B2" s="376"/>
      <c r="C2" s="376"/>
      <c r="D2" s="376"/>
      <c r="E2" s="376"/>
      <c r="F2" s="376"/>
      <c r="G2" s="376"/>
    </row>
    <row r="3" spans="1:7" s="418" customFormat="1" ht="24.9" customHeight="1" x14ac:dyDescent="0.25">
      <c r="A3" s="824" t="s">
        <v>22</v>
      </c>
      <c r="B3" s="809" t="s">
        <v>868</v>
      </c>
      <c r="C3" s="817"/>
      <c r="D3" s="810"/>
      <c r="E3" s="809" t="s">
        <v>12</v>
      </c>
      <c r="F3" s="810"/>
      <c r="G3" s="826" t="s">
        <v>825</v>
      </c>
    </row>
    <row r="4" spans="1:7" s="418" customFormat="1" ht="24.9" customHeight="1" thickBot="1" x14ac:dyDescent="0.3">
      <c r="A4" s="825"/>
      <c r="B4" s="421" t="s">
        <v>772</v>
      </c>
      <c r="C4" s="422" t="s">
        <v>1</v>
      </c>
      <c r="D4" s="106" t="s">
        <v>875</v>
      </c>
      <c r="E4" s="188" t="s">
        <v>879</v>
      </c>
      <c r="F4" s="106" t="s">
        <v>875</v>
      </c>
      <c r="G4" s="827"/>
    </row>
    <row r="5" spans="1:7" s="418" customFormat="1" ht="24.9" customHeight="1" x14ac:dyDescent="0.25">
      <c r="A5" s="107" t="s">
        <v>23</v>
      </c>
      <c r="B5" s="688">
        <v>0</v>
      </c>
      <c r="C5" s="688">
        <v>0</v>
      </c>
      <c r="D5" s="423">
        <f t="shared" ref="D5:D14" si="0">IF(COUNT(B5:C5)=0,"",SUM(B5:C5))</f>
        <v>0</v>
      </c>
      <c r="E5" s="689">
        <v>0</v>
      </c>
      <c r="F5" s="690">
        <v>0</v>
      </c>
      <c r="G5" s="692">
        <v>0</v>
      </c>
    </row>
    <row r="6" spans="1:7" s="418" customFormat="1" ht="24.9" customHeight="1" x14ac:dyDescent="0.25">
      <c r="A6" s="112" t="s">
        <v>24</v>
      </c>
      <c r="B6" s="681">
        <v>0</v>
      </c>
      <c r="C6" s="603">
        <v>0</v>
      </c>
      <c r="D6" s="424">
        <f t="shared" si="0"/>
        <v>0</v>
      </c>
      <c r="E6" s="674">
        <v>0</v>
      </c>
      <c r="F6" s="682">
        <v>0</v>
      </c>
      <c r="G6" s="693">
        <v>0</v>
      </c>
    </row>
    <row r="7" spans="1:7" s="418" customFormat="1" ht="24.9" customHeight="1" x14ac:dyDescent="0.25">
      <c r="A7" s="112" t="s">
        <v>25</v>
      </c>
      <c r="B7" s="681">
        <v>0</v>
      </c>
      <c r="C7" s="603">
        <v>0</v>
      </c>
      <c r="D7" s="424">
        <f t="shared" si="0"/>
        <v>0</v>
      </c>
      <c r="E7" s="674">
        <v>0</v>
      </c>
      <c r="F7" s="682">
        <v>0</v>
      </c>
      <c r="G7" s="693">
        <v>0</v>
      </c>
    </row>
    <row r="8" spans="1:7" s="418" customFormat="1" ht="24.9" customHeight="1" x14ac:dyDescent="0.25">
      <c r="A8" s="112" t="s">
        <v>26</v>
      </c>
      <c r="B8" s="681">
        <v>0</v>
      </c>
      <c r="C8" s="603">
        <v>0</v>
      </c>
      <c r="D8" s="424">
        <f t="shared" si="0"/>
        <v>0</v>
      </c>
      <c r="E8" s="674">
        <v>0</v>
      </c>
      <c r="F8" s="682">
        <v>0</v>
      </c>
      <c r="G8" s="693">
        <v>0</v>
      </c>
    </row>
    <row r="9" spans="1:7" s="418" customFormat="1" ht="24.9" customHeight="1" x14ac:dyDescent="0.25">
      <c r="A9" s="112" t="s">
        <v>27</v>
      </c>
      <c r="B9" s="681">
        <v>0</v>
      </c>
      <c r="C9" s="603">
        <v>1</v>
      </c>
      <c r="D9" s="424">
        <f t="shared" si="0"/>
        <v>1</v>
      </c>
      <c r="E9" s="674">
        <f>8800</f>
        <v>8800</v>
      </c>
      <c r="F9" s="682">
        <f>20000</f>
        <v>20000</v>
      </c>
      <c r="G9" s="693">
        <v>0</v>
      </c>
    </row>
    <row r="10" spans="1:7" s="418" customFormat="1" ht="24.9" customHeight="1" x14ac:dyDescent="0.25">
      <c r="A10" s="112" t="s">
        <v>17</v>
      </c>
      <c r="B10" s="681">
        <v>0</v>
      </c>
      <c r="C10" s="603">
        <v>0</v>
      </c>
      <c r="D10" s="424">
        <f t="shared" si="0"/>
        <v>0</v>
      </c>
      <c r="E10" s="674">
        <v>0</v>
      </c>
      <c r="F10" s="682">
        <v>0</v>
      </c>
      <c r="G10" s="693">
        <v>0</v>
      </c>
    </row>
    <row r="11" spans="1:7" s="418" customFormat="1" ht="24.9" customHeight="1" x14ac:dyDescent="0.25">
      <c r="A11" s="112" t="s">
        <v>18</v>
      </c>
      <c r="B11" s="681">
        <v>0</v>
      </c>
      <c r="C11" s="603">
        <v>0</v>
      </c>
      <c r="D11" s="424">
        <f t="shared" si="0"/>
        <v>0</v>
      </c>
      <c r="E11" s="674">
        <v>0</v>
      </c>
      <c r="F11" s="682">
        <v>0</v>
      </c>
      <c r="G11" s="693">
        <v>0</v>
      </c>
    </row>
    <row r="12" spans="1:7" s="418" customFormat="1" ht="24.9" customHeight="1" x14ac:dyDescent="0.25">
      <c r="A12" s="112" t="s">
        <v>19</v>
      </c>
      <c r="B12" s="681">
        <v>0</v>
      </c>
      <c r="C12" s="603">
        <v>0</v>
      </c>
      <c r="D12" s="424">
        <f t="shared" si="0"/>
        <v>0</v>
      </c>
      <c r="E12" s="674">
        <v>0</v>
      </c>
      <c r="F12" s="682">
        <v>0</v>
      </c>
      <c r="G12" s="693">
        <v>0</v>
      </c>
    </row>
    <row r="13" spans="1:7" s="418" customFormat="1" ht="24.9" customHeight="1" x14ac:dyDescent="0.25">
      <c r="A13" s="381" t="s">
        <v>20</v>
      </c>
      <c r="B13" s="684">
        <v>0</v>
      </c>
      <c r="C13" s="676">
        <v>0</v>
      </c>
      <c r="D13" s="424">
        <f t="shared" si="0"/>
        <v>0</v>
      </c>
      <c r="E13" s="675">
        <v>0</v>
      </c>
      <c r="F13" s="685">
        <v>0</v>
      </c>
      <c r="G13" s="694">
        <v>0</v>
      </c>
    </row>
    <row r="14" spans="1:7" s="418" customFormat="1" ht="24.9" customHeight="1" thickBot="1" x14ac:dyDescent="0.3">
      <c r="A14" s="117" t="s">
        <v>1</v>
      </c>
      <c r="B14" s="684">
        <v>0</v>
      </c>
      <c r="C14" s="676">
        <v>0</v>
      </c>
      <c r="D14" s="424">
        <f t="shared" si="0"/>
        <v>0</v>
      </c>
      <c r="E14" s="676">
        <v>0</v>
      </c>
      <c r="F14" s="691">
        <v>0</v>
      </c>
      <c r="G14" s="695">
        <v>0</v>
      </c>
    </row>
    <row r="15" spans="1:7" ht="24.9" customHeight="1" thickBot="1" x14ac:dyDescent="0.3">
      <c r="A15" s="364" t="s">
        <v>875</v>
      </c>
      <c r="B15" s="122">
        <f t="shared" ref="B15:G15" si="1">IF(COUNT(B5:B14)=0,"",SUM(B5:B14))</f>
        <v>0</v>
      </c>
      <c r="C15" s="123">
        <f t="shared" si="1"/>
        <v>1</v>
      </c>
      <c r="D15" s="124">
        <f t="shared" si="1"/>
        <v>1</v>
      </c>
      <c r="E15" s="122">
        <f t="shared" si="1"/>
        <v>8800</v>
      </c>
      <c r="F15" s="124">
        <f t="shared" si="1"/>
        <v>20000</v>
      </c>
      <c r="G15" s="187">
        <f t="shared" si="1"/>
        <v>0</v>
      </c>
    </row>
    <row r="16" spans="1:7" ht="24.9" customHeight="1" thickBot="1" x14ac:dyDescent="0.3">
      <c r="A16" s="369" t="s">
        <v>21</v>
      </c>
      <c r="B16" s="367"/>
      <c r="C16" s="368"/>
      <c r="D16" s="257">
        <v>1</v>
      </c>
      <c r="E16" s="257">
        <f>8800</f>
        <v>8800</v>
      </c>
      <c r="F16" s="257">
        <f>20000</f>
        <v>20000</v>
      </c>
      <c r="G16" s="425"/>
    </row>
    <row r="18" spans="5:6" ht="24.9" customHeight="1" x14ac:dyDescent="0.25">
      <c r="E18" s="597" t="s">
        <v>885</v>
      </c>
      <c r="F18" s="597" t="s">
        <v>885</v>
      </c>
    </row>
  </sheetData>
  <sheetProtection selectLockedCells="1"/>
  <mergeCells count="4">
    <mergeCell ref="A3:A4"/>
    <mergeCell ref="B3:D3"/>
    <mergeCell ref="E3:F3"/>
    <mergeCell ref="G3:G4"/>
  </mergeCells>
  <phoneticPr fontId="4" type="noConversion"/>
  <pageMargins left="0.75" right="0.75" top="1" bottom="1" header="0.5" footer="0.5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B6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3.6640625" style="415" customWidth="1"/>
    <col min="2" max="2" width="38.88671875" style="415" customWidth="1"/>
    <col min="3" max="16384" width="9.109375" style="415"/>
  </cols>
  <sheetData>
    <row r="1" spans="1:2" ht="24.9" customHeight="1" x14ac:dyDescent="0.25">
      <c r="A1" s="414" t="s">
        <v>445</v>
      </c>
      <c r="B1" s="206" t="s">
        <v>811</v>
      </c>
    </row>
    <row r="2" spans="1:2" ht="24.9" customHeight="1" thickBot="1" x14ac:dyDescent="0.3">
      <c r="A2" s="205"/>
      <c r="B2" s="205"/>
    </row>
    <row r="3" spans="1:2" s="418" customFormat="1" ht="24.9" customHeight="1" thickBot="1" x14ac:dyDescent="0.3">
      <c r="A3" s="101" t="s">
        <v>13</v>
      </c>
      <c r="B3" s="180" t="s">
        <v>824</v>
      </c>
    </row>
    <row r="4" spans="1:2" s="418" customFormat="1" ht="24.9" customHeight="1" x14ac:dyDescent="0.25">
      <c r="A4" s="107" t="s">
        <v>14</v>
      </c>
      <c r="B4" s="419">
        <v>1</v>
      </c>
    </row>
    <row r="5" spans="1:2" s="418" customFormat="1" ht="24.9" customHeight="1" thickBot="1" x14ac:dyDescent="0.3">
      <c r="A5" s="117" t="s">
        <v>15</v>
      </c>
      <c r="B5" s="420">
        <v>0</v>
      </c>
    </row>
    <row r="6" spans="1:2" ht="24.9" customHeight="1" thickBot="1" x14ac:dyDescent="0.3">
      <c r="A6" s="364" t="s">
        <v>875</v>
      </c>
      <c r="B6" s="174">
        <f>IF(COUNT(B4:B5)=0,"",SUM(B4:B5))</f>
        <v>1</v>
      </c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9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43.33203125" style="64" customWidth="1"/>
    <col min="2" max="2" width="17.6640625" style="64" customWidth="1"/>
    <col min="3" max="8" width="12.33203125" style="64" customWidth="1"/>
    <col min="9" max="10" width="15.6640625" style="64" customWidth="1"/>
    <col min="11" max="16384" width="9.109375" style="64"/>
  </cols>
  <sheetData>
    <row r="1" spans="1:11" ht="24.9" customHeight="1" x14ac:dyDescent="0.25">
      <c r="A1" s="25" t="s">
        <v>416</v>
      </c>
      <c r="B1" s="206" t="s">
        <v>772</v>
      </c>
      <c r="C1" s="206"/>
      <c r="D1" s="206"/>
      <c r="E1" s="206"/>
      <c r="F1" s="206"/>
      <c r="G1" s="206"/>
      <c r="H1" s="206"/>
      <c r="I1" s="206"/>
      <c r="J1" s="206"/>
      <c r="K1" s="205"/>
    </row>
    <row r="2" spans="1:11" ht="24.9" customHeight="1" thickBot="1" x14ac:dyDescent="0.3"/>
    <row r="3" spans="1:11" s="45" customFormat="1" ht="24.9" customHeight="1" x14ac:dyDescent="0.25">
      <c r="A3" s="811" t="s">
        <v>28</v>
      </c>
      <c r="B3" s="813" t="s">
        <v>868</v>
      </c>
      <c r="C3" s="813" t="s">
        <v>826</v>
      </c>
      <c r="D3" s="834"/>
      <c r="E3" s="834"/>
      <c r="F3" s="834"/>
      <c r="G3" s="826"/>
      <c r="H3" s="826" t="s">
        <v>827</v>
      </c>
      <c r="I3" s="809" t="s">
        <v>12</v>
      </c>
      <c r="J3" s="810"/>
    </row>
    <row r="4" spans="1:11" s="45" customFormat="1" ht="24.9" customHeight="1" x14ac:dyDescent="0.25">
      <c r="A4" s="811"/>
      <c r="B4" s="832"/>
      <c r="C4" s="409" t="s">
        <v>14</v>
      </c>
      <c r="D4" s="410"/>
      <c r="E4" s="410" t="s">
        <v>15</v>
      </c>
      <c r="F4" s="410"/>
      <c r="G4" s="828" t="s">
        <v>875</v>
      </c>
      <c r="H4" s="833"/>
      <c r="I4" s="830" t="s">
        <v>879</v>
      </c>
      <c r="J4" s="828" t="s">
        <v>875</v>
      </c>
    </row>
    <row r="5" spans="1:11" s="45" customFormat="1" ht="24.9" customHeight="1" thickBot="1" x14ac:dyDescent="0.3">
      <c r="A5" s="812"/>
      <c r="B5" s="814"/>
      <c r="C5" s="103" t="s">
        <v>368</v>
      </c>
      <c r="D5" s="104" t="s">
        <v>369</v>
      </c>
      <c r="E5" s="104" t="s">
        <v>368</v>
      </c>
      <c r="F5" s="104" t="s">
        <v>369</v>
      </c>
      <c r="G5" s="829"/>
      <c r="H5" s="827"/>
      <c r="I5" s="831"/>
      <c r="J5" s="829"/>
    </row>
    <row r="6" spans="1:11" s="45" customFormat="1" ht="24.9" customHeight="1" x14ac:dyDescent="0.25">
      <c r="A6" s="107" t="s">
        <v>29</v>
      </c>
      <c r="B6" s="235">
        <v>0</v>
      </c>
      <c r="C6" s="130">
        <v>0</v>
      </c>
      <c r="D6" s="131">
        <v>0</v>
      </c>
      <c r="E6" s="131">
        <v>0</v>
      </c>
      <c r="F6" s="131">
        <v>0</v>
      </c>
      <c r="G6" s="132">
        <f>IF(COUNT(C6:F6)=0,"",SUM(C6:F6))</f>
        <v>0</v>
      </c>
      <c r="H6" s="194">
        <v>0</v>
      </c>
      <c r="I6" s="130">
        <v>0</v>
      </c>
      <c r="J6" s="134">
        <v>0</v>
      </c>
    </row>
    <row r="7" spans="1:11" s="45" customFormat="1" ht="24.9" customHeight="1" thickBot="1" x14ac:dyDescent="0.3">
      <c r="A7" s="117" t="s">
        <v>30</v>
      </c>
      <c r="B7" s="237">
        <v>0</v>
      </c>
      <c r="C7" s="140">
        <v>0</v>
      </c>
      <c r="D7" s="141">
        <v>0</v>
      </c>
      <c r="E7" s="141">
        <v>0</v>
      </c>
      <c r="F7" s="141">
        <v>0</v>
      </c>
      <c r="G7" s="142">
        <f>IF(COUNT(C7:F7)=0,"",SUM(C7:F7))</f>
        <v>0</v>
      </c>
      <c r="H7" s="411"/>
      <c r="I7" s="140">
        <v>0</v>
      </c>
      <c r="J7" s="173">
        <v>0</v>
      </c>
    </row>
    <row r="8" spans="1:11" ht="24.9" customHeight="1" thickBot="1" x14ac:dyDescent="0.3">
      <c r="A8" s="371" t="s">
        <v>875</v>
      </c>
      <c r="B8" s="197">
        <f t="shared" ref="B8:G8" si="0">IF(COUNT(B6:B7)=0,"",SUM(B6:B7))</f>
        <v>0</v>
      </c>
      <c r="C8" s="122">
        <f t="shared" si="0"/>
        <v>0</v>
      </c>
      <c r="D8" s="123">
        <f t="shared" si="0"/>
        <v>0</v>
      </c>
      <c r="E8" s="123">
        <f t="shared" si="0"/>
        <v>0</v>
      </c>
      <c r="F8" s="123">
        <f t="shared" si="0"/>
        <v>0</v>
      </c>
      <c r="G8" s="124">
        <f t="shared" si="0"/>
        <v>0</v>
      </c>
      <c r="H8" s="187">
        <f>IF(COUNT(H6)=0,"",SUM(H6))</f>
        <v>0</v>
      </c>
      <c r="I8" s="122">
        <f>IF(COUNT(I6:I7)=0,"",SUM(I6:I7))</f>
        <v>0</v>
      </c>
      <c r="J8" s="124">
        <f>IF(COUNT(J6:J7)=0,"",SUM(J6:J7))</f>
        <v>0</v>
      </c>
    </row>
    <row r="9" spans="1:11" s="205" customFormat="1" ht="24.9" customHeight="1" thickBot="1" x14ac:dyDescent="0.3">
      <c r="A9" s="369" t="s">
        <v>21</v>
      </c>
      <c r="B9" s="412">
        <v>0</v>
      </c>
      <c r="C9" s="331"/>
      <c r="D9" s="333"/>
      <c r="E9" s="333"/>
      <c r="F9" s="333"/>
      <c r="G9" s="95">
        <v>0</v>
      </c>
      <c r="H9" s="413">
        <v>0</v>
      </c>
      <c r="I9" s="92">
        <v>0</v>
      </c>
      <c r="J9" s="95">
        <v>0</v>
      </c>
    </row>
  </sheetData>
  <sheetProtection password="D63F" sheet="1" objects="1" scenarios="1" selectLockedCells="1"/>
  <mergeCells count="8">
    <mergeCell ref="J4:J5"/>
    <mergeCell ref="A3:A5"/>
    <mergeCell ref="I3:J3"/>
    <mergeCell ref="G4:G5"/>
    <mergeCell ref="I4:I5"/>
    <mergeCell ref="B3:B5"/>
    <mergeCell ref="H3:H5"/>
    <mergeCell ref="C3:G3"/>
  </mergeCells>
  <phoneticPr fontId="4" type="noConversion"/>
  <pageMargins left="0.75" right="0.75" top="1" bottom="1" header="0.5" footer="0.5"/>
  <pageSetup paperSize="9" scale="79" orientation="landscape" r:id="rId1"/>
  <headerFooter alignWithMargins="0"/>
  <ignoredErrors>
    <ignoredError sqref="H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14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9.6640625" style="64" customWidth="1"/>
    <col min="2" max="2" width="15.5546875" style="64" customWidth="1"/>
    <col min="3" max="7" width="20.6640625" style="64" customWidth="1"/>
    <col min="8" max="16384" width="9.109375" style="64"/>
  </cols>
  <sheetData>
    <row r="1" spans="1:10" ht="24.9" customHeight="1" x14ac:dyDescent="0.25">
      <c r="A1" s="25" t="s">
        <v>447</v>
      </c>
      <c r="B1" s="206" t="s">
        <v>773</v>
      </c>
      <c r="C1" s="206"/>
      <c r="D1" s="206"/>
      <c r="E1" s="206"/>
      <c r="F1" s="206"/>
      <c r="G1" s="206"/>
      <c r="H1" s="206"/>
      <c r="I1" s="206"/>
      <c r="J1" s="206"/>
    </row>
    <row r="2" spans="1:10" ht="24.9" customHeight="1" thickBot="1" x14ac:dyDescent="0.3"/>
    <row r="3" spans="1:10" s="45" customFormat="1" ht="24.9" customHeight="1" thickBot="1" x14ac:dyDescent="0.3">
      <c r="A3" s="811" t="s">
        <v>33</v>
      </c>
      <c r="B3" s="835" t="s">
        <v>868</v>
      </c>
      <c r="C3" s="836"/>
      <c r="D3" s="837"/>
      <c r="E3" s="815" t="s">
        <v>828</v>
      </c>
      <c r="F3" s="809" t="s">
        <v>12</v>
      </c>
      <c r="G3" s="810"/>
    </row>
    <row r="4" spans="1:10" s="45" customFormat="1" ht="24.9" customHeight="1" thickBot="1" x14ac:dyDescent="0.3">
      <c r="A4" s="812"/>
      <c r="B4" s="209" t="s">
        <v>39</v>
      </c>
      <c r="C4" s="277" t="s">
        <v>40</v>
      </c>
      <c r="D4" s="128" t="s">
        <v>875</v>
      </c>
      <c r="E4" s="816"/>
      <c r="F4" s="103" t="s">
        <v>879</v>
      </c>
      <c r="G4" s="105" t="s">
        <v>875</v>
      </c>
    </row>
    <row r="5" spans="1:10" s="45" customFormat="1" ht="24.9" customHeight="1" x14ac:dyDescent="0.25">
      <c r="A5" s="181" t="s">
        <v>34</v>
      </c>
      <c r="B5" s="405">
        <v>0</v>
      </c>
      <c r="C5" s="69">
        <v>0</v>
      </c>
      <c r="D5" s="70">
        <f t="shared" ref="D5:D12" si="0">IF(COUNT(B5:C5)=0,"",SUM(B5:C5))</f>
        <v>0</v>
      </c>
      <c r="E5" s="287"/>
      <c r="F5" s="130">
        <v>0</v>
      </c>
      <c r="G5" s="134">
        <v>0</v>
      </c>
    </row>
    <row r="6" spans="1:10" s="45" customFormat="1" ht="24.9" customHeight="1" x14ac:dyDescent="0.25">
      <c r="A6" s="182" t="s">
        <v>35</v>
      </c>
      <c r="B6" s="406">
        <v>0</v>
      </c>
      <c r="C6" s="72">
        <v>0</v>
      </c>
      <c r="D6" s="73">
        <f t="shared" si="0"/>
        <v>0</v>
      </c>
      <c r="E6" s="407"/>
      <c r="F6" s="54">
        <v>0</v>
      </c>
      <c r="G6" s="55">
        <v>0</v>
      </c>
    </row>
    <row r="7" spans="1:10" s="45" customFormat="1" ht="24.9" customHeight="1" x14ac:dyDescent="0.25">
      <c r="A7" s="182" t="s">
        <v>36</v>
      </c>
      <c r="B7" s="406">
        <v>0</v>
      </c>
      <c r="C7" s="72">
        <v>0</v>
      </c>
      <c r="D7" s="73">
        <f t="shared" si="0"/>
        <v>0</v>
      </c>
      <c r="E7" s="407"/>
      <c r="F7" s="54">
        <v>0</v>
      </c>
      <c r="G7" s="55">
        <v>0</v>
      </c>
    </row>
    <row r="8" spans="1:10" s="45" customFormat="1" ht="24.9" customHeight="1" x14ac:dyDescent="0.25">
      <c r="A8" s="182" t="s">
        <v>37</v>
      </c>
      <c r="B8" s="406">
        <v>0</v>
      </c>
      <c r="C8" s="72">
        <v>0</v>
      </c>
      <c r="D8" s="73">
        <f t="shared" si="0"/>
        <v>0</v>
      </c>
      <c r="E8" s="407"/>
      <c r="F8" s="54">
        <v>0</v>
      </c>
      <c r="G8" s="55">
        <v>0</v>
      </c>
    </row>
    <row r="9" spans="1:10" s="45" customFormat="1" ht="24.9" customHeight="1" x14ac:dyDescent="0.25">
      <c r="A9" s="182" t="s">
        <v>38</v>
      </c>
      <c r="B9" s="406">
        <v>0</v>
      </c>
      <c r="C9" s="72">
        <v>0</v>
      </c>
      <c r="D9" s="73">
        <f t="shared" si="0"/>
        <v>0</v>
      </c>
      <c r="E9" s="407"/>
      <c r="F9" s="54">
        <v>0</v>
      </c>
      <c r="G9" s="55">
        <v>0</v>
      </c>
    </row>
    <row r="10" spans="1:10" s="45" customFormat="1" ht="24.9" customHeight="1" x14ac:dyDescent="0.25">
      <c r="A10" s="182" t="s">
        <v>31</v>
      </c>
      <c r="B10" s="406">
        <v>0</v>
      </c>
      <c r="C10" s="72">
        <v>0</v>
      </c>
      <c r="D10" s="73">
        <f t="shared" si="0"/>
        <v>0</v>
      </c>
      <c r="E10" s="407"/>
      <c r="F10" s="54">
        <v>0</v>
      </c>
      <c r="G10" s="55">
        <v>0</v>
      </c>
    </row>
    <row r="11" spans="1:10" s="45" customFormat="1" ht="24.9" customHeight="1" x14ac:dyDescent="0.25">
      <c r="A11" s="182" t="s">
        <v>32</v>
      </c>
      <c r="B11" s="406">
        <v>0</v>
      </c>
      <c r="C11" s="72">
        <v>0</v>
      </c>
      <c r="D11" s="73">
        <f t="shared" si="0"/>
        <v>0</v>
      </c>
      <c r="E11" s="407"/>
      <c r="F11" s="54">
        <v>0</v>
      </c>
      <c r="G11" s="55">
        <v>0</v>
      </c>
    </row>
    <row r="12" spans="1:10" s="45" customFormat="1" ht="24.9" customHeight="1" thickBot="1" x14ac:dyDescent="0.3">
      <c r="A12" s="183" t="s">
        <v>1</v>
      </c>
      <c r="B12" s="408">
        <v>0</v>
      </c>
      <c r="C12" s="213">
        <v>0</v>
      </c>
      <c r="D12" s="77">
        <f t="shared" si="0"/>
        <v>0</v>
      </c>
      <c r="E12" s="407"/>
      <c r="F12" s="140">
        <v>0</v>
      </c>
      <c r="G12" s="173">
        <v>0</v>
      </c>
    </row>
    <row r="13" spans="1:10" ht="24.9" customHeight="1" thickBot="1" x14ac:dyDescent="0.3">
      <c r="A13" s="382" t="s">
        <v>875</v>
      </c>
      <c r="B13" s="62">
        <f t="shared" ref="B13:G13" si="1">IF(COUNT(B5:B12)=0,"",SUM(B5:B12))</f>
        <v>0</v>
      </c>
      <c r="C13" s="80">
        <f t="shared" si="1"/>
        <v>0</v>
      </c>
      <c r="D13" s="63">
        <f t="shared" si="1"/>
        <v>0</v>
      </c>
      <c r="E13" s="321">
        <v>0</v>
      </c>
      <c r="F13" s="122">
        <f t="shared" si="1"/>
        <v>0</v>
      </c>
      <c r="G13" s="124">
        <f t="shared" si="1"/>
        <v>0</v>
      </c>
    </row>
    <row r="14" spans="1:10" ht="24.9" customHeight="1" x14ac:dyDescent="0.25">
      <c r="A14" s="205"/>
      <c r="B14" s="205"/>
      <c r="C14" s="205"/>
      <c r="D14" s="205"/>
      <c r="E14" s="205"/>
      <c r="F14" s="205"/>
      <c r="G14" s="205"/>
    </row>
  </sheetData>
  <sheetProtection password="D63F" sheet="1" objects="1" scenarios="1" selectLockedCells="1"/>
  <mergeCells count="4">
    <mergeCell ref="F3:G3"/>
    <mergeCell ref="A3:A4"/>
    <mergeCell ref="B3:D3"/>
    <mergeCell ref="E3:E4"/>
  </mergeCells>
  <phoneticPr fontId="4" type="noConversion"/>
  <pageMargins left="0.75" right="0.75" top="1" bottom="1" header="0.5" footer="0.5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2" style="64" customWidth="1"/>
    <col min="2" max="2" width="25.44140625" style="64" customWidth="1"/>
    <col min="3" max="3" width="27.109375" style="64" customWidth="1"/>
    <col min="4" max="5" width="20.6640625" style="64" customWidth="1"/>
    <col min="6" max="16384" width="9.109375" style="64"/>
  </cols>
  <sheetData>
    <row r="1" spans="1:10" ht="24.9" customHeight="1" x14ac:dyDescent="0.25">
      <c r="A1" s="25" t="s">
        <v>446</v>
      </c>
      <c r="B1" s="100" t="s">
        <v>773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x14ac:dyDescent="0.25">
      <c r="A3" s="811" t="s">
        <v>33</v>
      </c>
      <c r="B3" s="815" t="s">
        <v>868</v>
      </c>
      <c r="C3" s="815" t="s">
        <v>829</v>
      </c>
      <c r="D3" s="809" t="s">
        <v>12</v>
      </c>
      <c r="E3" s="810"/>
    </row>
    <row r="4" spans="1:10" s="45" customFormat="1" ht="24.9" customHeight="1" thickBot="1" x14ac:dyDescent="0.3">
      <c r="A4" s="812"/>
      <c r="B4" s="816"/>
      <c r="C4" s="816"/>
      <c r="D4" s="103" t="s">
        <v>879</v>
      </c>
      <c r="E4" s="105" t="s">
        <v>875</v>
      </c>
    </row>
    <row r="5" spans="1:10" s="45" customFormat="1" ht="24.9" customHeight="1" x14ac:dyDescent="0.25">
      <c r="A5" s="107" t="s">
        <v>31</v>
      </c>
      <c r="B5" s="169">
        <v>0</v>
      </c>
      <c r="C5" s="403"/>
      <c r="D5" s="130">
        <v>0</v>
      </c>
      <c r="E5" s="134">
        <v>0</v>
      </c>
    </row>
    <row r="6" spans="1:10" s="45" customFormat="1" ht="24.9" customHeight="1" x14ac:dyDescent="0.25">
      <c r="A6" s="112" t="s">
        <v>41</v>
      </c>
      <c r="B6" s="53">
        <v>0</v>
      </c>
      <c r="C6" s="370"/>
      <c r="D6" s="54">
        <v>0</v>
      </c>
      <c r="E6" s="55">
        <v>0</v>
      </c>
    </row>
    <row r="7" spans="1:10" s="45" customFormat="1" ht="24.9" customHeight="1" thickBot="1" x14ac:dyDescent="0.3">
      <c r="A7" s="117" t="s">
        <v>1</v>
      </c>
      <c r="B7" s="171">
        <v>0</v>
      </c>
      <c r="C7" s="404"/>
      <c r="D7" s="140">
        <v>0</v>
      </c>
      <c r="E7" s="173">
        <v>0</v>
      </c>
    </row>
    <row r="8" spans="1:10" ht="24.9" customHeight="1" thickBot="1" x14ac:dyDescent="0.3">
      <c r="A8" s="364" t="s">
        <v>875</v>
      </c>
      <c r="B8" s="174">
        <f>IF(COUNT(B5:B7)=0,"",SUM(B5:B7))</f>
        <v>0</v>
      </c>
      <c r="C8" s="192">
        <v>0</v>
      </c>
      <c r="D8" s="122">
        <f>IF(COUNT(D5:D7)=0,"",SUM(D5:D7))</f>
        <v>0</v>
      </c>
      <c r="E8" s="124">
        <f>IF(COUNT(E5:E7)=0,"",SUM(E5:E7))</f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4" style="64" customWidth="1"/>
    <col min="2" max="4" width="30.6640625" style="64" customWidth="1"/>
    <col min="5" max="16384" width="9.109375" style="64"/>
  </cols>
  <sheetData>
    <row r="1" spans="1:10" ht="24.9" customHeight="1" x14ac:dyDescent="0.25">
      <c r="A1" s="25" t="s">
        <v>417</v>
      </c>
      <c r="B1" s="206" t="s">
        <v>774</v>
      </c>
      <c r="C1" s="206"/>
      <c r="D1" s="206"/>
      <c r="E1" s="206"/>
      <c r="F1" s="206"/>
      <c r="G1" s="206"/>
      <c r="H1" s="206"/>
      <c r="I1" s="206"/>
      <c r="J1" s="206"/>
    </row>
    <row r="2" spans="1:10" ht="24.9" customHeight="1" thickBot="1" x14ac:dyDescent="0.3"/>
    <row r="3" spans="1:10" s="45" customFormat="1" ht="24.9" customHeight="1" x14ac:dyDescent="0.25">
      <c r="A3" s="811" t="s">
        <v>42</v>
      </c>
      <c r="B3" s="815" t="s">
        <v>830</v>
      </c>
      <c r="C3" s="809" t="s">
        <v>12</v>
      </c>
      <c r="D3" s="810"/>
    </row>
    <row r="4" spans="1:10" s="45" customFormat="1" ht="24.9" customHeight="1" thickBot="1" x14ac:dyDescent="0.3">
      <c r="A4" s="812"/>
      <c r="B4" s="816"/>
      <c r="C4" s="103" t="s">
        <v>879</v>
      </c>
      <c r="D4" s="105" t="s">
        <v>875</v>
      </c>
    </row>
    <row r="5" spans="1:10" s="45" customFormat="1" ht="24.9" customHeight="1" x14ac:dyDescent="0.25">
      <c r="A5" s="168" t="s">
        <v>43</v>
      </c>
      <c r="B5" s="169">
        <v>0</v>
      </c>
      <c r="C5" s="130">
        <v>0</v>
      </c>
      <c r="D5" s="134">
        <v>0</v>
      </c>
    </row>
    <row r="6" spans="1:10" s="45" customFormat="1" ht="24.9" customHeight="1" x14ac:dyDescent="0.25">
      <c r="A6" s="196" t="s">
        <v>44</v>
      </c>
      <c r="B6" s="53">
        <v>0</v>
      </c>
      <c r="C6" s="54">
        <v>0</v>
      </c>
      <c r="D6" s="55">
        <v>0</v>
      </c>
    </row>
    <row r="7" spans="1:10" s="45" customFormat="1" ht="30" customHeight="1" thickBot="1" x14ac:dyDescent="0.3">
      <c r="A7" s="236" t="s">
        <v>45</v>
      </c>
      <c r="B7" s="171">
        <v>0</v>
      </c>
      <c r="C7" s="140">
        <v>0</v>
      </c>
      <c r="D7" s="173">
        <v>0</v>
      </c>
    </row>
    <row r="8" spans="1:10" ht="24.9" customHeight="1" thickBot="1" x14ac:dyDescent="0.3">
      <c r="A8" s="371" t="s">
        <v>875</v>
      </c>
      <c r="B8" s="174">
        <f>IF(COUNT(B5:B7)=0,"",SUM(B5:B7))</f>
        <v>0</v>
      </c>
      <c r="C8" s="122">
        <f>IF(COUNT(C5:C7)=0,"",SUM(C5:C7))</f>
        <v>0</v>
      </c>
      <c r="D8" s="124">
        <f>IF(COUNT(D5:D7)=0,"",SUM(D5:D7))</f>
        <v>0</v>
      </c>
    </row>
    <row r="9" spans="1:10" ht="24.9" customHeight="1" x14ac:dyDescent="0.25">
      <c r="A9" s="205"/>
      <c r="B9" s="205"/>
      <c r="C9" s="205"/>
      <c r="D9" s="205"/>
    </row>
  </sheetData>
  <sheetProtection password="D63F" sheet="1" objects="1" scenarios="1" selectLockedCells="1"/>
  <mergeCells count="3">
    <mergeCell ref="C3:D3"/>
    <mergeCell ref="B3:B4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EQ46"/>
  <sheetViews>
    <sheetView topLeftCell="A14" zoomScaleNormal="100" workbookViewId="0">
      <selection activeCell="D10" sqref="D10"/>
    </sheetView>
  </sheetViews>
  <sheetFormatPr defaultColWidth="9.109375" defaultRowHeight="24.9" customHeight="1" x14ac:dyDescent="0.25"/>
  <cols>
    <col min="1" max="1" width="17.6640625" style="64" customWidth="1"/>
    <col min="2" max="2" width="25.5546875" style="392" customWidth="1"/>
    <col min="3" max="6" width="20.6640625" style="64" customWidth="1"/>
    <col min="7" max="7" width="20.44140625" style="64" customWidth="1"/>
    <col min="8" max="8" width="22.44140625" style="64" customWidth="1"/>
    <col min="9" max="16384" width="9.109375" style="64"/>
  </cols>
  <sheetData>
    <row r="1" spans="1:147" ht="24.9" customHeight="1" x14ac:dyDescent="0.25">
      <c r="A1" s="25" t="s">
        <v>448</v>
      </c>
      <c r="B1" s="206" t="s">
        <v>46</v>
      </c>
      <c r="C1" s="206"/>
      <c r="D1" s="206"/>
      <c r="E1" s="206"/>
      <c r="F1" s="206"/>
      <c r="G1" s="206"/>
      <c r="H1" s="206"/>
      <c r="I1" s="206"/>
      <c r="J1" s="206"/>
    </row>
    <row r="2" spans="1:147" ht="24.9" customHeight="1" thickBot="1" x14ac:dyDescent="0.3"/>
    <row r="3" spans="1:147" s="45" customFormat="1" ht="24.9" customHeight="1" x14ac:dyDescent="0.25">
      <c r="A3" s="845" t="s">
        <v>22</v>
      </c>
      <c r="B3" s="811" t="s">
        <v>50</v>
      </c>
      <c r="C3" s="809" t="s">
        <v>868</v>
      </c>
      <c r="D3" s="817"/>
      <c r="E3" s="810"/>
      <c r="F3" s="809" t="s">
        <v>12</v>
      </c>
      <c r="G3" s="810"/>
      <c r="H3" s="815" t="s">
        <v>825</v>
      </c>
      <c r="I3" s="393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</row>
    <row r="4" spans="1:147" s="165" customFormat="1" ht="24.9" customHeight="1" thickBot="1" x14ac:dyDescent="0.3">
      <c r="A4" s="825"/>
      <c r="B4" s="812"/>
      <c r="C4" s="103" t="s">
        <v>51</v>
      </c>
      <c r="D4" s="210" t="s">
        <v>52</v>
      </c>
      <c r="E4" s="47" t="s">
        <v>875</v>
      </c>
      <c r="F4" s="46" t="s">
        <v>879</v>
      </c>
      <c r="G4" s="47" t="s">
        <v>875</v>
      </c>
      <c r="H4" s="816"/>
      <c r="I4" s="394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</row>
    <row r="5" spans="1:147" s="45" customFormat="1" ht="24.9" customHeight="1" x14ac:dyDescent="0.25">
      <c r="A5" s="842" t="s">
        <v>23</v>
      </c>
      <c r="B5" s="384" t="s">
        <v>49</v>
      </c>
      <c r="C5" s="50">
        <v>0</v>
      </c>
      <c r="D5" s="69">
        <v>0</v>
      </c>
      <c r="E5" s="70">
        <f t="shared" ref="E5:E44" si="0">IF(COUNT(C5:D5)=0,"",SUM(C5:D5))</f>
        <v>0</v>
      </c>
      <c r="F5" s="50">
        <v>0</v>
      </c>
      <c r="G5" s="51">
        <v>0</v>
      </c>
      <c r="H5" s="49">
        <v>0</v>
      </c>
      <c r="I5" s="393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</row>
    <row r="6" spans="1:147" s="45" customFormat="1" ht="24.9" customHeight="1" x14ac:dyDescent="0.25">
      <c r="A6" s="843"/>
      <c r="B6" s="385" t="s">
        <v>47</v>
      </c>
      <c r="C6" s="54">
        <v>0</v>
      </c>
      <c r="D6" s="72">
        <v>0</v>
      </c>
      <c r="E6" s="73">
        <f t="shared" si="0"/>
        <v>0</v>
      </c>
      <c r="F6" s="54">
        <v>0</v>
      </c>
      <c r="G6" s="55">
        <v>0</v>
      </c>
      <c r="H6" s="53">
        <v>0</v>
      </c>
      <c r="I6" s="393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</row>
    <row r="7" spans="1:147" s="45" customFormat="1" ht="24.9" customHeight="1" x14ac:dyDescent="0.25">
      <c r="A7" s="843"/>
      <c r="B7" s="385" t="s">
        <v>48</v>
      </c>
      <c r="C7" s="54">
        <v>0</v>
      </c>
      <c r="D7" s="72">
        <v>0</v>
      </c>
      <c r="E7" s="73">
        <f t="shared" si="0"/>
        <v>0</v>
      </c>
      <c r="F7" s="54">
        <v>0</v>
      </c>
      <c r="G7" s="55">
        <v>0</v>
      </c>
      <c r="H7" s="53">
        <v>0</v>
      </c>
      <c r="I7" s="393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</row>
    <row r="8" spans="1:147" s="395" customFormat="1" ht="24.9" customHeight="1" thickBot="1" x14ac:dyDescent="0.3">
      <c r="A8" s="844"/>
      <c r="B8" s="386" t="s">
        <v>1</v>
      </c>
      <c r="C8" s="58">
        <v>0</v>
      </c>
      <c r="D8" s="213">
        <v>0</v>
      </c>
      <c r="E8" s="77">
        <f t="shared" si="0"/>
        <v>0</v>
      </c>
      <c r="F8" s="58">
        <v>0</v>
      </c>
      <c r="G8" s="59">
        <v>0</v>
      </c>
      <c r="H8" s="57">
        <v>0</v>
      </c>
      <c r="I8" s="393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</row>
    <row r="9" spans="1:147" s="45" customFormat="1" ht="24.9" customHeight="1" x14ac:dyDescent="0.25">
      <c r="A9" s="842" t="s">
        <v>24</v>
      </c>
      <c r="B9" s="384" t="s">
        <v>49</v>
      </c>
      <c r="C9" s="50">
        <v>0</v>
      </c>
      <c r="D9" s="69">
        <v>0</v>
      </c>
      <c r="E9" s="70">
        <f t="shared" si="0"/>
        <v>0</v>
      </c>
      <c r="F9" s="50">
        <v>0</v>
      </c>
      <c r="G9" s="51">
        <v>0</v>
      </c>
      <c r="H9" s="49">
        <v>0</v>
      </c>
      <c r="I9" s="393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</row>
    <row r="10" spans="1:147" s="45" customFormat="1" ht="24.9" customHeight="1" x14ac:dyDescent="0.25">
      <c r="A10" s="843"/>
      <c r="B10" s="385" t="s">
        <v>47</v>
      </c>
      <c r="C10" s="54">
        <v>0</v>
      </c>
      <c r="D10" s="72">
        <v>0</v>
      </c>
      <c r="E10" s="73">
        <f t="shared" si="0"/>
        <v>0</v>
      </c>
      <c r="F10" s="54">
        <v>0</v>
      </c>
      <c r="G10" s="55">
        <v>0</v>
      </c>
      <c r="H10" s="53">
        <v>0</v>
      </c>
      <c r="I10" s="393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</row>
    <row r="11" spans="1:147" s="45" customFormat="1" ht="24.9" customHeight="1" x14ac:dyDescent="0.25">
      <c r="A11" s="843"/>
      <c r="B11" s="385" t="s">
        <v>48</v>
      </c>
      <c r="C11" s="54">
        <v>0</v>
      </c>
      <c r="D11" s="72">
        <v>0</v>
      </c>
      <c r="E11" s="73">
        <f t="shared" si="0"/>
        <v>0</v>
      </c>
      <c r="F11" s="54">
        <v>0</v>
      </c>
      <c r="G11" s="55">
        <v>0</v>
      </c>
      <c r="H11" s="53">
        <v>0</v>
      </c>
      <c r="I11" s="393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</row>
    <row r="12" spans="1:147" s="395" customFormat="1" ht="24.9" customHeight="1" thickBot="1" x14ac:dyDescent="0.3">
      <c r="A12" s="844"/>
      <c r="B12" s="386" t="s">
        <v>1</v>
      </c>
      <c r="C12" s="58">
        <v>0</v>
      </c>
      <c r="D12" s="213">
        <v>0</v>
      </c>
      <c r="E12" s="77">
        <f t="shared" si="0"/>
        <v>0</v>
      </c>
      <c r="F12" s="58">
        <v>0</v>
      </c>
      <c r="G12" s="59">
        <v>0</v>
      </c>
      <c r="H12" s="57">
        <v>0</v>
      </c>
      <c r="I12" s="393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</row>
    <row r="13" spans="1:147" s="45" customFormat="1" ht="24.9" customHeight="1" x14ac:dyDescent="0.25">
      <c r="A13" s="842" t="s">
        <v>25</v>
      </c>
      <c r="B13" s="384" t="s">
        <v>49</v>
      </c>
      <c r="C13" s="50">
        <v>0</v>
      </c>
      <c r="D13" s="69">
        <v>0</v>
      </c>
      <c r="E13" s="70">
        <f t="shared" si="0"/>
        <v>0</v>
      </c>
      <c r="F13" s="50">
        <v>0</v>
      </c>
      <c r="G13" s="51">
        <v>0</v>
      </c>
      <c r="H13" s="49">
        <v>0</v>
      </c>
      <c r="I13" s="393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</row>
    <row r="14" spans="1:147" s="45" customFormat="1" ht="24.9" customHeight="1" x14ac:dyDescent="0.25">
      <c r="A14" s="843"/>
      <c r="B14" s="385" t="s">
        <v>47</v>
      </c>
      <c r="C14" s="54">
        <v>0</v>
      </c>
      <c r="D14" s="72">
        <v>0</v>
      </c>
      <c r="E14" s="73">
        <f t="shared" si="0"/>
        <v>0</v>
      </c>
      <c r="F14" s="54">
        <v>0</v>
      </c>
      <c r="G14" s="55">
        <v>0</v>
      </c>
      <c r="H14" s="53">
        <v>0</v>
      </c>
      <c r="I14" s="393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</row>
    <row r="15" spans="1:147" s="45" customFormat="1" ht="24.9" customHeight="1" x14ac:dyDescent="0.25">
      <c r="A15" s="843"/>
      <c r="B15" s="385" t="s">
        <v>48</v>
      </c>
      <c r="C15" s="54">
        <v>0</v>
      </c>
      <c r="D15" s="72">
        <v>0</v>
      </c>
      <c r="E15" s="73">
        <f t="shared" si="0"/>
        <v>0</v>
      </c>
      <c r="F15" s="54">
        <v>0</v>
      </c>
      <c r="G15" s="55">
        <v>0</v>
      </c>
      <c r="H15" s="53">
        <v>0</v>
      </c>
      <c r="I15" s="393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</row>
    <row r="16" spans="1:147" s="395" customFormat="1" ht="24.9" customHeight="1" thickBot="1" x14ac:dyDescent="0.3">
      <c r="A16" s="844"/>
      <c r="B16" s="386" t="s">
        <v>1</v>
      </c>
      <c r="C16" s="58">
        <v>0</v>
      </c>
      <c r="D16" s="213">
        <v>0</v>
      </c>
      <c r="E16" s="77">
        <f t="shared" si="0"/>
        <v>0</v>
      </c>
      <c r="F16" s="58">
        <v>0</v>
      </c>
      <c r="G16" s="59">
        <v>0</v>
      </c>
      <c r="H16" s="57">
        <v>0</v>
      </c>
      <c r="I16" s="393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</row>
    <row r="17" spans="1:147" s="45" customFormat="1" ht="24.9" customHeight="1" x14ac:dyDescent="0.25">
      <c r="A17" s="842" t="s">
        <v>26</v>
      </c>
      <c r="B17" s="384" t="s">
        <v>49</v>
      </c>
      <c r="C17" s="50">
        <v>0</v>
      </c>
      <c r="D17" s="69">
        <v>0</v>
      </c>
      <c r="E17" s="70">
        <f t="shared" si="0"/>
        <v>0</v>
      </c>
      <c r="F17" s="50">
        <v>0</v>
      </c>
      <c r="G17" s="51">
        <v>0</v>
      </c>
      <c r="H17" s="49">
        <v>0</v>
      </c>
      <c r="I17" s="393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</row>
    <row r="18" spans="1:147" s="45" customFormat="1" ht="24.9" customHeight="1" x14ac:dyDescent="0.25">
      <c r="A18" s="843"/>
      <c r="B18" s="385" t="s">
        <v>47</v>
      </c>
      <c r="C18" s="54">
        <v>0</v>
      </c>
      <c r="D18" s="72">
        <v>0</v>
      </c>
      <c r="E18" s="73">
        <f t="shared" si="0"/>
        <v>0</v>
      </c>
      <c r="F18" s="54">
        <v>0</v>
      </c>
      <c r="G18" s="55">
        <v>0</v>
      </c>
      <c r="H18" s="53">
        <v>0</v>
      </c>
      <c r="I18" s="393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</row>
    <row r="19" spans="1:147" s="45" customFormat="1" ht="24.9" customHeight="1" x14ac:dyDescent="0.25">
      <c r="A19" s="843"/>
      <c r="B19" s="385" t="s">
        <v>48</v>
      </c>
      <c r="C19" s="54">
        <v>0</v>
      </c>
      <c r="D19" s="72">
        <v>0</v>
      </c>
      <c r="E19" s="73">
        <f t="shared" si="0"/>
        <v>0</v>
      </c>
      <c r="F19" s="54">
        <v>0</v>
      </c>
      <c r="G19" s="55">
        <v>0</v>
      </c>
      <c r="H19" s="53">
        <v>0</v>
      </c>
      <c r="I19" s="393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</row>
    <row r="20" spans="1:147" s="395" customFormat="1" ht="24.9" customHeight="1" thickBot="1" x14ac:dyDescent="0.3">
      <c r="A20" s="844"/>
      <c r="B20" s="386" t="s">
        <v>1</v>
      </c>
      <c r="C20" s="58">
        <v>0</v>
      </c>
      <c r="D20" s="213">
        <v>0</v>
      </c>
      <c r="E20" s="77">
        <f t="shared" si="0"/>
        <v>0</v>
      </c>
      <c r="F20" s="58">
        <v>0</v>
      </c>
      <c r="G20" s="59">
        <v>0</v>
      </c>
      <c r="H20" s="57">
        <v>0</v>
      </c>
      <c r="I20" s="393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5"/>
      <c r="EI20" s="185"/>
      <c r="EJ20" s="185"/>
      <c r="EK20" s="185"/>
      <c r="EL20" s="185"/>
      <c r="EM20" s="185"/>
      <c r="EN20" s="185"/>
      <c r="EO20" s="185"/>
      <c r="EP20" s="185"/>
      <c r="EQ20" s="185"/>
    </row>
    <row r="21" spans="1:147" s="45" customFormat="1" ht="24.9" customHeight="1" x14ac:dyDescent="0.25">
      <c r="A21" s="842" t="s">
        <v>27</v>
      </c>
      <c r="B21" s="384" t="s">
        <v>49</v>
      </c>
      <c r="C21" s="50">
        <v>0</v>
      </c>
      <c r="D21" s="69">
        <v>0</v>
      </c>
      <c r="E21" s="70">
        <f t="shared" si="0"/>
        <v>0</v>
      </c>
      <c r="F21" s="50">
        <v>0</v>
      </c>
      <c r="G21" s="51">
        <v>0</v>
      </c>
      <c r="H21" s="49">
        <v>0</v>
      </c>
      <c r="I21" s="393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</row>
    <row r="22" spans="1:147" s="45" customFormat="1" ht="24.9" customHeight="1" x14ac:dyDescent="0.25">
      <c r="A22" s="843"/>
      <c r="B22" s="385" t="s">
        <v>47</v>
      </c>
      <c r="C22" s="54">
        <v>0</v>
      </c>
      <c r="D22" s="72">
        <v>0</v>
      </c>
      <c r="E22" s="73">
        <f t="shared" si="0"/>
        <v>0</v>
      </c>
      <c r="F22" s="54">
        <v>0</v>
      </c>
      <c r="G22" s="55">
        <v>0</v>
      </c>
      <c r="H22" s="53">
        <v>0</v>
      </c>
      <c r="I22" s="393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</row>
    <row r="23" spans="1:147" s="45" customFormat="1" ht="24.9" customHeight="1" x14ac:dyDescent="0.25">
      <c r="A23" s="843"/>
      <c r="B23" s="385" t="s">
        <v>48</v>
      </c>
      <c r="C23" s="54">
        <v>0</v>
      </c>
      <c r="D23" s="72">
        <v>0</v>
      </c>
      <c r="E23" s="73">
        <f t="shared" si="0"/>
        <v>0</v>
      </c>
      <c r="F23" s="54">
        <v>0</v>
      </c>
      <c r="G23" s="55">
        <v>0</v>
      </c>
      <c r="H23" s="53">
        <v>0</v>
      </c>
      <c r="I23" s="393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</row>
    <row r="24" spans="1:147" s="395" customFormat="1" ht="24.9" customHeight="1" thickBot="1" x14ac:dyDescent="0.3">
      <c r="A24" s="844"/>
      <c r="B24" s="386" t="s">
        <v>1</v>
      </c>
      <c r="C24" s="58">
        <v>0</v>
      </c>
      <c r="D24" s="213">
        <v>0</v>
      </c>
      <c r="E24" s="77">
        <f t="shared" si="0"/>
        <v>0</v>
      </c>
      <c r="F24" s="58">
        <v>0</v>
      </c>
      <c r="G24" s="59">
        <v>0</v>
      </c>
      <c r="H24" s="57">
        <v>0</v>
      </c>
      <c r="I24" s="393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</row>
    <row r="25" spans="1:147" s="45" customFormat="1" ht="24.9" customHeight="1" x14ac:dyDescent="0.25">
      <c r="A25" s="842" t="s">
        <v>17</v>
      </c>
      <c r="B25" s="384" t="s">
        <v>49</v>
      </c>
      <c r="C25" s="50">
        <v>0</v>
      </c>
      <c r="D25" s="69">
        <v>0</v>
      </c>
      <c r="E25" s="70">
        <f t="shared" si="0"/>
        <v>0</v>
      </c>
      <c r="F25" s="50">
        <v>0</v>
      </c>
      <c r="G25" s="51">
        <v>0</v>
      </c>
      <c r="H25" s="49">
        <v>0</v>
      </c>
      <c r="I25" s="393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</row>
    <row r="26" spans="1:147" s="45" customFormat="1" ht="24.9" customHeight="1" x14ac:dyDescent="0.25">
      <c r="A26" s="843"/>
      <c r="B26" s="385" t="s">
        <v>47</v>
      </c>
      <c r="C26" s="54">
        <v>0</v>
      </c>
      <c r="D26" s="72">
        <v>0</v>
      </c>
      <c r="E26" s="73">
        <f t="shared" si="0"/>
        <v>0</v>
      </c>
      <c r="F26" s="54">
        <v>0</v>
      </c>
      <c r="G26" s="55">
        <v>0</v>
      </c>
      <c r="H26" s="53">
        <v>0</v>
      </c>
      <c r="I26" s="393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</row>
    <row r="27" spans="1:147" s="45" customFormat="1" ht="24.9" customHeight="1" x14ac:dyDescent="0.25">
      <c r="A27" s="843"/>
      <c r="B27" s="385" t="s">
        <v>48</v>
      </c>
      <c r="C27" s="54">
        <v>0</v>
      </c>
      <c r="D27" s="72">
        <v>0</v>
      </c>
      <c r="E27" s="73">
        <f t="shared" si="0"/>
        <v>0</v>
      </c>
      <c r="F27" s="54">
        <v>0</v>
      </c>
      <c r="G27" s="55">
        <v>0</v>
      </c>
      <c r="H27" s="53">
        <v>0</v>
      </c>
      <c r="I27" s="393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5"/>
      <c r="DJ27" s="185"/>
      <c r="DK27" s="185"/>
      <c r="DL27" s="185"/>
      <c r="DM27" s="185"/>
      <c r="DN27" s="185"/>
      <c r="DO27" s="185"/>
      <c r="DP27" s="185"/>
      <c r="DQ27" s="185"/>
      <c r="DR27" s="185"/>
      <c r="DS27" s="185"/>
      <c r="DT27" s="185"/>
      <c r="DU27" s="185"/>
      <c r="DV27" s="185"/>
      <c r="DW27" s="185"/>
      <c r="DX27" s="185"/>
      <c r="DY27" s="185"/>
      <c r="DZ27" s="185"/>
      <c r="EA27" s="185"/>
      <c r="EB27" s="185"/>
      <c r="EC27" s="185"/>
      <c r="ED27" s="185"/>
      <c r="EE27" s="185"/>
      <c r="EF27" s="185"/>
      <c r="EG27" s="185"/>
      <c r="EH27" s="185"/>
      <c r="EI27" s="185"/>
      <c r="EJ27" s="185"/>
      <c r="EK27" s="185"/>
      <c r="EL27" s="185"/>
      <c r="EM27" s="185"/>
      <c r="EN27" s="185"/>
      <c r="EO27" s="185"/>
      <c r="EP27" s="185"/>
      <c r="EQ27" s="185"/>
    </row>
    <row r="28" spans="1:147" s="395" customFormat="1" ht="24.9" customHeight="1" thickBot="1" x14ac:dyDescent="0.3">
      <c r="A28" s="844"/>
      <c r="B28" s="386" t="s">
        <v>1</v>
      </c>
      <c r="C28" s="58">
        <v>0</v>
      </c>
      <c r="D28" s="213">
        <v>0</v>
      </c>
      <c r="E28" s="77">
        <f t="shared" si="0"/>
        <v>0</v>
      </c>
      <c r="F28" s="58">
        <v>0</v>
      </c>
      <c r="G28" s="59">
        <v>0</v>
      </c>
      <c r="H28" s="57">
        <v>0</v>
      </c>
      <c r="I28" s="393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85"/>
      <c r="EQ28" s="185"/>
    </row>
    <row r="29" spans="1:147" s="45" customFormat="1" ht="24.9" customHeight="1" x14ac:dyDescent="0.25">
      <c r="A29" s="842" t="s">
        <v>18</v>
      </c>
      <c r="B29" s="384" t="s">
        <v>49</v>
      </c>
      <c r="C29" s="50">
        <v>0</v>
      </c>
      <c r="D29" s="69">
        <v>0</v>
      </c>
      <c r="E29" s="70">
        <f t="shared" si="0"/>
        <v>0</v>
      </c>
      <c r="F29" s="50">
        <v>0</v>
      </c>
      <c r="G29" s="51">
        <v>0</v>
      </c>
      <c r="H29" s="49">
        <v>0</v>
      </c>
      <c r="I29" s="393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</row>
    <row r="30" spans="1:147" s="45" customFormat="1" ht="24.9" customHeight="1" x14ac:dyDescent="0.25">
      <c r="A30" s="843"/>
      <c r="B30" s="385" t="s">
        <v>47</v>
      </c>
      <c r="C30" s="54">
        <v>0</v>
      </c>
      <c r="D30" s="72">
        <v>0</v>
      </c>
      <c r="E30" s="73">
        <f t="shared" si="0"/>
        <v>0</v>
      </c>
      <c r="F30" s="54">
        <v>0</v>
      </c>
      <c r="G30" s="55">
        <v>0</v>
      </c>
      <c r="H30" s="53">
        <v>0</v>
      </c>
      <c r="I30" s="393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</row>
    <row r="31" spans="1:147" s="45" customFormat="1" ht="24.9" customHeight="1" x14ac:dyDescent="0.25">
      <c r="A31" s="843"/>
      <c r="B31" s="385" t="s">
        <v>48</v>
      </c>
      <c r="C31" s="54">
        <v>0</v>
      </c>
      <c r="D31" s="72">
        <v>0</v>
      </c>
      <c r="E31" s="73">
        <f t="shared" si="0"/>
        <v>0</v>
      </c>
      <c r="F31" s="54">
        <v>0</v>
      </c>
      <c r="G31" s="55">
        <v>0</v>
      </c>
      <c r="H31" s="53">
        <v>0</v>
      </c>
      <c r="I31" s="393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</row>
    <row r="32" spans="1:147" s="45" customFormat="1" ht="24.9" customHeight="1" thickBot="1" x14ac:dyDescent="0.3">
      <c r="A32" s="844"/>
      <c r="B32" s="386" t="s">
        <v>1</v>
      </c>
      <c r="C32" s="58">
        <v>0</v>
      </c>
      <c r="D32" s="213">
        <v>0</v>
      </c>
      <c r="E32" s="77">
        <f t="shared" si="0"/>
        <v>0</v>
      </c>
      <c r="F32" s="58">
        <v>0</v>
      </c>
      <c r="G32" s="59">
        <v>0</v>
      </c>
      <c r="H32" s="57">
        <v>0</v>
      </c>
      <c r="I32" s="393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</row>
    <row r="33" spans="1:147" s="45" customFormat="1" ht="24.9" customHeight="1" x14ac:dyDescent="0.25">
      <c r="A33" s="842" t="s">
        <v>19</v>
      </c>
      <c r="B33" s="384" t="s">
        <v>49</v>
      </c>
      <c r="C33" s="50">
        <v>0</v>
      </c>
      <c r="D33" s="69">
        <v>0</v>
      </c>
      <c r="E33" s="70">
        <f t="shared" si="0"/>
        <v>0</v>
      </c>
      <c r="F33" s="50">
        <v>0</v>
      </c>
      <c r="G33" s="51">
        <v>0</v>
      </c>
      <c r="H33" s="49">
        <v>0</v>
      </c>
      <c r="I33" s="393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185"/>
      <c r="EI33" s="185"/>
      <c r="EJ33" s="185"/>
      <c r="EK33" s="185"/>
      <c r="EL33" s="185"/>
      <c r="EM33" s="185"/>
      <c r="EN33" s="185"/>
      <c r="EO33" s="185"/>
      <c r="EP33" s="185"/>
      <c r="EQ33" s="185"/>
    </row>
    <row r="34" spans="1:147" s="45" customFormat="1" ht="24.9" customHeight="1" x14ac:dyDescent="0.25">
      <c r="A34" s="843"/>
      <c r="B34" s="385" t="s">
        <v>47</v>
      </c>
      <c r="C34" s="54">
        <v>0</v>
      </c>
      <c r="D34" s="72">
        <v>0</v>
      </c>
      <c r="E34" s="73">
        <f t="shared" si="0"/>
        <v>0</v>
      </c>
      <c r="F34" s="54">
        <v>0</v>
      </c>
      <c r="G34" s="55">
        <v>0</v>
      </c>
      <c r="H34" s="53">
        <v>0</v>
      </c>
      <c r="I34" s="393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</row>
    <row r="35" spans="1:147" s="45" customFormat="1" ht="24.9" customHeight="1" x14ac:dyDescent="0.25">
      <c r="A35" s="843"/>
      <c r="B35" s="385" t="s">
        <v>48</v>
      </c>
      <c r="C35" s="54">
        <v>0</v>
      </c>
      <c r="D35" s="72">
        <v>0</v>
      </c>
      <c r="E35" s="73">
        <f t="shared" si="0"/>
        <v>0</v>
      </c>
      <c r="F35" s="54">
        <v>0</v>
      </c>
      <c r="G35" s="55">
        <v>0</v>
      </c>
      <c r="H35" s="53">
        <v>0</v>
      </c>
      <c r="I35" s="393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</row>
    <row r="36" spans="1:147" s="395" customFormat="1" ht="24.9" customHeight="1" thickBot="1" x14ac:dyDescent="0.3">
      <c r="A36" s="844"/>
      <c r="B36" s="386" t="s">
        <v>1</v>
      </c>
      <c r="C36" s="58">
        <v>0</v>
      </c>
      <c r="D36" s="213">
        <v>0</v>
      </c>
      <c r="E36" s="77">
        <f t="shared" si="0"/>
        <v>0</v>
      </c>
      <c r="F36" s="58">
        <v>0</v>
      </c>
      <c r="G36" s="59">
        <v>0</v>
      </c>
      <c r="H36" s="57">
        <v>0</v>
      </c>
      <c r="I36" s="393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</row>
    <row r="37" spans="1:147" s="45" customFormat="1" ht="24.9" customHeight="1" x14ac:dyDescent="0.25">
      <c r="A37" s="842" t="s">
        <v>20</v>
      </c>
      <c r="B37" s="384" t="s">
        <v>49</v>
      </c>
      <c r="C37" s="50">
        <v>0</v>
      </c>
      <c r="D37" s="69">
        <v>0</v>
      </c>
      <c r="E37" s="70">
        <f t="shared" si="0"/>
        <v>0</v>
      </c>
      <c r="F37" s="50">
        <v>0</v>
      </c>
      <c r="G37" s="51">
        <v>0</v>
      </c>
      <c r="H37" s="49">
        <v>0</v>
      </c>
      <c r="I37" s="393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</row>
    <row r="38" spans="1:147" s="45" customFormat="1" ht="24.9" customHeight="1" x14ac:dyDescent="0.25">
      <c r="A38" s="843"/>
      <c r="B38" s="385" t="s">
        <v>47</v>
      </c>
      <c r="C38" s="54">
        <v>0</v>
      </c>
      <c r="D38" s="72">
        <v>0</v>
      </c>
      <c r="E38" s="73">
        <f t="shared" si="0"/>
        <v>0</v>
      </c>
      <c r="F38" s="54">
        <v>0</v>
      </c>
      <c r="G38" s="55">
        <v>0</v>
      </c>
      <c r="H38" s="53">
        <v>0</v>
      </c>
      <c r="I38" s="393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</row>
    <row r="39" spans="1:147" s="45" customFormat="1" ht="24.9" customHeight="1" x14ac:dyDescent="0.25">
      <c r="A39" s="843"/>
      <c r="B39" s="385" t="s">
        <v>48</v>
      </c>
      <c r="C39" s="54">
        <v>0</v>
      </c>
      <c r="D39" s="72">
        <v>0</v>
      </c>
      <c r="E39" s="73">
        <f t="shared" si="0"/>
        <v>0</v>
      </c>
      <c r="F39" s="54">
        <v>0</v>
      </c>
      <c r="G39" s="55">
        <v>0</v>
      </c>
      <c r="H39" s="53">
        <v>0</v>
      </c>
      <c r="I39" s="393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</row>
    <row r="40" spans="1:147" s="45" customFormat="1" ht="24.9" customHeight="1" thickBot="1" x14ac:dyDescent="0.3">
      <c r="A40" s="844"/>
      <c r="B40" s="386" t="s">
        <v>1</v>
      </c>
      <c r="C40" s="58">
        <v>0</v>
      </c>
      <c r="D40" s="213">
        <v>0</v>
      </c>
      <c r="E40" s="77">
        <f t="shared" si="0"/>
        <v>0</v>
      </c>
      <c r="F40" s="58">
        <v>0</v>
      </c>
      <c r="G40" s="59">
        <v>0</v>
      </c>
      <c r="H40" s="57">
        <v>0</v>
      </c>
      <c r="I40" s="393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</row>
    <row r="41" spans="1:147" s="45" customFormat="1" ht="24.9" customHeight="1" x14ac:dyDescent="0.25">
      <c r="A41" s="842" t="s">
        <v>1</v>
      </c>
      <c r="B41" s="384" t="s">
        <v>49</v>
      </c>
      <c r="C41" s="299">
        <v>0</v>
      </c>
      <c r="D41" s="300">
        <v>0</v>
      </c>
      <c r="E41" s="70">
        <f t="shared" si="0"/>
        <v>0</v>
      </c>
      <c r="F41" s="299">
        <v>0</v>
      </c>
      <c r="G41" s="304">
        <v>0</v>
      </c>
      <c r="H41" s="396">
        <v>0</v>
      </c>
      <c r="I41" s="393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</row>
    <row r="42" spans="1:147" s="45" customFormat="1" ht="24.9" customHeight="1" x14ac:dyDescent="0.25">
      <c r="A42" s="843"/>
      <c r="B42" s="385" t="s">
        <v>47</v>
      </c>
      <c r="C42" s="140">
        <v>0</v>
      </c>
      <c r="D42" s="141">
        <v>0</v>
      </c>
      <c r="E42" s="73">
        <f t="shared" si="0"/>
        <v>0</v>
      </c>
      <c r="F42" s="140">
        <v>0</v>
      </c>
      <c r="G42" s="173">
        <v>0</v>
      </c>
      <c r="H42" s="171">
        <v>0</v>
      </c>
      <c r="I42" s="393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</row>
    <row r="43" spans="1:147" s="45" customFormat="1" ht="24.9" customHeight="1" x14ac:dyDescent="0.25">
      <c r="A43" s="843"/>
      <c r="B43" s="385" t="s">
        <v>48</v>
      </c>
      <c r="C43" s="140">
        <v>0</v>
      </c>
      <c r="D43" s="141">
        <v>0</v>
      </c>
      <c r="E43" s="73">
        <f t="shared" si="0"/>
        <v>0</v>
      </c>
      <c r="F43" s="140">
        <v>0</v>
      </c>
      <c r="G43" s="173">
        <v>0</v>
      </c>
      <c r="H43" s="171">
        <v>0</v>
      </c>
      <c r="I43" s="393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5"/>
      <c r="DD43" s="185"/>
      <c r="DE43" s="185"/>
      <c r="DF43" s="185"/>
      <c r="DG43" s="185"/>
      <c r="DH43" s="185"/>
      <c r="DI43" s="185"/>
      <c r="DJ43" s="185"/>
      <c r="DK43" s="185"/>
      <c r="DL43" s="185"/>
      <c r="DM43" s="185"/>
      <c r="DN43" s="185"/>
      <c r="DO43" s="185"/>
      <c r="DP43" s="185"/>
      <c r="DQ43" s="185"/>
      <c r="DR43" s="185"/>
      <c r="DS43" s="185"/>
      <c r="DT43" s="185"/>
      <c r="DU43" s="185"/>
      <c r="DV43" s="185"/>
      <c r="DW43" s="185"/>
      <c r="DX43" s="185"/>
      <c r="DY43" s="185"/>
      <c r="DZ43" s="185"/>
      <c r="EA43" s="185"/>
      <c r="EB43" s="185"/>
      <c r="EC43" s="185"/>
      <c r="ED43" s="185"/>
      <c r="EE43" s="185"/>
      <c r="EF43" s="185"/>
      <c r="EG43" s="185"/>
      <c r="EH43" s="185"/>
      <c r="EI43" s="185"/>
      <c r="EJ43" s="185"/>
      <c r="EK43" s="185"/>
      <c r="EL43" s="185"/>
      <c r="EM43" s="185"/>
      <c r="EN43" s="185"/>
      <c r="EO43" s="185"/>
      <c r="EP43" s="185"/>
      <c r="EQ43" s="185"/>
    </row>
    <row r="44" spans="1:147" s="395" customFormat="1" ht="24.9" customHeight="1" thickBot="1" x14ac:dyDescent="0.3">
      <c r="A44" s="844"/>
      <c r="B44" s="386" t="s">
        <v>1</v>
      </c>
      <c r="C44" s="58">
        <v>0</v>
      </c>
      <c r="D44" s="213">
        <v>0</v>
      </c>
      <c r="E44" s="77">
        <f t="shared" si="0"/>
        <v>0</v>
      </c>
      <c r="F44" s="58">
        <v>0</v>
      </c>
      <c r="G44" s="59">
        <v>0</v>
      </c>
      <c r="H44" s="57">
        <v>0</v>
      </c>
      <c r="I44" s="393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5"/>
      <c r="DR44" s="185"/>
      <c r="DS44" s="185"/>
      <c r="DT44" s="185"/>
      <c r="DU44" s="185"/>
      <c r="DV44" s="185"/>
      <c r="DW44" s="185"/>
      <c r="DX44" s="185"/>
      <c r="DY44" s="185"/>
      <c r="DZ44" s="185"/>
      <c r="EA44" s="185"/>
      <c r="EB44" s="185"/>
      <c r="EC44" s="185"/>
      <c r="ED44" s="185"/>
      <c r="EE44" s="185"/>
      <c r="EF44" s="185"/>
      <c r="EG44" s="185"/>
      <c r="EH44" s="185"/>
      <c r="EI44" s="185"/>
      <c r="EJ44" s="185"/>
      <c r="EK44" s="185"/>
      <c r="EL44" s="185"/>
      <c r="EM44" s="185"/>
      <c r="EN44" s="185"/>
      <c r="EO44" s="185"/>
      <c r="EP44" s="185"/>
      <c r="EQ44" s="185"/>
    </row>
    <row r="45" spans="1:147" s="205" customFormat="1" ht="24.9" customHeight="1" thickBot="1" x14ac:dyDescent="0.3">
      <c r="A45" s="838" t="s">
        <v>875</v>
      </c>
      <c r="B45" s="839"/>
      <c r="C45" s="122">
        <f t="shared" ref="C45:H45" si="1">IF(COUNT(C5:C44)=0,"",SUM(C5:C44))</f>
        <v>0</v>
      </c>
      <c r="D45" s="123">
        <f t="shared" si="1"/>
        <v>0</v>
      </c>
      <c r="E45" s="124">
        <f t="shared" si="1"/>
        <v>0</v>
      </c>
      <c r="F45" s="122">
        <f t="shared" si="1"/>
        <v>0</v>
      </c>
      <c r="G45" s="124">
        <f t="shared" si="1"/>
        <v>0</v>
      </c>
      <c r="H45" s="174">
        <f t="shared" si="1"/>
        <v>0</v>
      </c>
      <c r="I45" s="397"/>
    </row>
    <row r="46" spans="1:147" ht="24.9" customHeight="1" thickBot="1" x14ac:dyDescent="0.3">
      <c r="A46" s="840" t="s">
        <v>21</v>
      </c>
      <c r="B46" s="841"/>
      <c r="C46" s="398"/>
      <c r="D46" s="399"/>
      <c r="E46" s="400">
        <v>0</v>
      </c>
      <c r="F46" s="401">
        <v>0</v>
      </c>
      <c r="G46" s="400">
        <v>0</v>
      </c>
      <c r="H46" s="402"/>
    </row>
  </sheetData>
  <sheetProtection password="D63F" sheet="1" objects="1" scenarios="1" selectLockedCells="1"/>
  <mergeCells count="17">
    <mergeCell ref="A21:A24"/>
    <mergeCell ref="A41:A44"/>
    <mergeCell ref="A25:A28"/>
    <mergeCell ref="A5:A8"/>
    <mergeCell ref="A9:A12"/>
    <mergeCell ref="A13:A16"/>
    <mergeCell ref="A17:A20"/>
    <mergeCell ref="A45:B45"/>
    <mergeCell ref="A46:B46"/>
    <mergeCell ref="H3:H4"/>
    <mergeCell ref="F3:G3"/>
    <mergeCell ref="A29:A32"/>
    <mergeCell ref="A33:A36"/>
    <mergeCell ref="A37:A40"/>
    <mergeCell ref="A3:A4"/>
    <mergeCell ref="B3:B4"/>
    <mergeCell ref="C3:E3"/>
  </mergeCells>
  <phoneticPr fontId="4" type="noConversion"/>
  <pageMargins left="0.75" right="0.75" top="1" bottom="1" header="0.5" footer="0.5"/>
  <pageSetup paperSize="9" scale="4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10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17" style="64" customWidth="1"/>
    <col min="2" max="2" width="10.88671875" style="64" customWidth="1"/>
    <col min="3" max="3" width="8.33203125" style="64" customWidth="1"/>
    <col min="4" max="4" width="32.88671875" style="64" customWidth="1"/>
    <col min="5" max="8" width="20.6640625" style="64" customWidth="1"/>
    <col min="9" max="9" width="17.44140625" style="64" customWidth="1"/>
    <col min="10" max="10" width="15" style="64" customWidth="1"/>
    <col min="11" max="11" width="14" style="64" customWidth="1"/>
    <col min="12" max="16384" width="9.109375" style="64"/>
  </cols>
  <sheetData>
    <row r="1" spans="1:10" ht="24.9" customHeight="1" x14ac:dyDescent="0.25">
      <c r="A1" s="25" t="s">
        <v>449</v>
      </c>
      <c r="B1" s="100" t="s">
        <v>46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thickBot="1" x14ac:dyDescent="0.3">
      <c r="A3" s="65" t="s">
        <v>28</v>
      </c>
      <c r="B3" s="65" t="s">
        <v>13</v>
      </c>
      <c r="C3" s="65" t="s">
        <v>16</v>
      </c>
      <c r="D3" s="136" t="s">
        <v>831</v>
      </c>
    </row>
    <row r="4" spans="1:10" s="45" customFormat="1" ht="24.9" customHeight="1" x14ac:dyDescent="0.25">
      <c r="A4" s="850" t="s">
        <v>53</v>
      </c>
      <c r="B4" s="818" t="s">
        <v>14</v>
      </c>
      <c r="C4" s="44" t="s">
        <v>366</v>
      </c>
      <c r="D4" s="49">
        <v>0</v>
      </c>
    </row>
    <row r="5" spans="1:10" s="45" customFormat="1" ht="24.9" customHeight="1" thickBot="1" x14ac:dyDescent="0.3">
      <c r="A5" s="851"/>
      <c r="B5" s="820"/>
      <c r="C5" s="105" t="s">
        <v>367</v>
      </c>
      <c r="D5" s="57">
        <v>0</v>
      </c>
    </row>
    <row r="6" spans="1:10" s="45" customFormat="1" ht="24.9" customHeight="1" x14ac:dyDescent="0.25">
      <c r="A6" s="851"/>
      <c r="B6" s="818" t="s">
        <v>15</v>
      </c>
      <c r="C6" s="44" t="s">
        <v>366</v>
      </c>
      <c r="D6" s="49">
        <v>0</v>
      </c>
    </row>
    <row r="7" spans="1:10" s="45" customFormat="1" ht="24.9" customHeight="1" thickBot="1" x14ac:dyDescent="0.3">
      <c r="A7" s="851"/>
      <c r="B7" s="820"/>
      <c r="C7" s="105" t="s">
        <v>367</v>
      </c>
      <c r="D7" s="57">
        <v>0</v>
      </c>
    </row>
    <row r="8" spans="1:10" s="45" customFormat="1" ht="24.9" customHeight="1" thickBot="1" x14ac:dyDescent="0.3">
      <c r="A8" s="852"/>
      <c r="B8" s="847" t="s">
        <v>875</v>
      </c>
      <c r="C8" s="849"/>
      <c r="D8" s="391">
        <f>IF(COUNT(D4:D7)=0,"",SUM(D4:D7))</f>
        <v>0</v>
      </c>
    </row>
    <row r="9" spans="1:10" s="45" customFormat="1" ht="24.9" customHeight="1" thickBot="1" x14ac:dyDescent="0.3">
      <c r="A9" s="847" t="s">
        <v>54</v>
      </c>
      <c r="B9" s="848"/>
      <c r="C9" s="849"/>
      <c r="D9" s="223">
        <v>0</v>
      </c>
    </row>
    <row r="10" spans="1:10" ht="24.9" customHeight="1" thickBot="1" x14ac:dyDescent="0.3">
      <c r="A10" s="838" t="s">
        <v>875</v>
      </c>
      <c r="B10" s="846"/>
      <c r="C10" s="839"/>
      <c r="D10" s="61">
        <f>IF(COUNT(D4:D7,D9)=0,"",SUM(D4:D7,D9))</f>
        <v>0</v>
      </c>
    </row>
  </sheetData>
  <sheetProtection password="D63F" sheet="1" objects="1" scenarios="1" selectLockedCells="1"/>
  <mergeCells count="6">
    <mergeCell ref="A10:C10"/>
    <mergeCell ref="A9:C9"/>
    <mergeCell ref="B4:B5"/>
    <mergeCell ref="B6:B7"/>
    <mergeCell ref="B8:C8"/>
    <mergeCell ref="A4:A8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0"/>
  <sheetViews>
    <sheetView tabSelected="1" zoomScaleNormal="100" workbookViewId="0">
      <selection activeCell="D10" sqref="D10"/>
    </sheetView>
  </sheetViews>
  <sheetFormatPr defaultColWidth="9.109375" defaultRowHeight="22.8" x14ac:dyDescent="0.4"/>
  <cols>
    <col min="1" max="13" width="9.109375" style="20"/>
    <col min="14" max="14" width="10.44140625" style="20" customWidth="1"/>
    <col min="15" max="16384" width="9.109375" style="20"/>
  </cols>
  <sheetData>
    <row r="1" spans="1:14" ht="20.100000000000001" customHeight="1" x14ac:dyDescent="0.4"/>
    <row r="2" spans="1:14" ht="20.100000000000001" customHeight="1" x14ac:dyDescent="0.4"/>
    <row r="3" spans="1:14" ht="20.100000000000001" customHeight="1" x14ac:dyDescent="0.4"/>
    <row r="4" spans="1:14" ht="20.100000000000001" customHeight="1" x14ac:dyDescent="0.4">
      <c r="A4" s="19" t="s">
        <v>752</v>
      </c>
    </row>
    <row r="5" spans="1:14" ht="20.100000000000001" customHeight="1" x14ac:dyDescent="0.4"/>
    <row r="6" spans="1:14" ht="20.100000000000001" customHeight="1" x14ac:dyDescent="0.4">
      <c r="A6" s="750" t="s">
        <v>753</v>
      </c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</row>
    <row r="7" spans="1:14" ht="20.100000000000001" customHeight="1" x14ac:dyDescent="0.4">
      <c r="A7" s="750" t="s">
        <v>754</v>
      </c>
      <c r="B7" s="750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</row>
    <row r="8" spans="1:14" ht="20.100000000000001" customHeight="1" x14ac:dyDescent="0.4">
      <c r="A8" s="554"/>
      <c r="B8" s="554"/>
      <c r="C8" s="554"/>
      <c r="D8" s="554"/>
      <c r="F8" s="553"/>
      <c r="G8" s="555"/>
      <c r="H8" s="555"/>
      <c r="I8" s="555"/>
      <c r="J8" s="553"/>
      <c r="K8" s="553"/>
      <c r="L8" s="553"/>
      <c r="M8" s="553"/>
    </row>
    <row r="9" spans="1:14" ht="20.100000000000001" customHeight="1" x14ac:dyDescent="0.4">
      <c r="A9" s="554"/>
      <c r="B9" s="554"/>
      <c r="C9" s="554"/>
      <c r="D9" s="554"/>
      <c r="E9" s="554"/>
      <c r="F9" s="554"/>
      <c r="G9" s="554"/>
      <c r="H9" s="554"/>
    </row>
    <row r="10" spans="1:14" ht="20.100000000000001" customHeight="1" x14ac:dyDescent="0.4">
      <c r="A10" s="554"/>
      <c r="B10" s="554"/>
      <c r="C10" s="554"/>
      <c r="E10" s="554"/>
      <c r="F10" s="750" t="s">
        <v>384</v>
      </c>
      <c r="G10" s="750"/>
      <c r="H10" s="750"/>
      <c r="I10" s="750"/>
    </row>
  </sheetData>
  <sheetProtection password="D63F" sheet="1" objects="1" scenarios="1" selectLockedCells="1"/>
  <mergeCells count="3">
    <mergeCell ref="F10:I10"/>
    <mergeCell ref="A6:N6"/>
    <mergeCell ref="A7:N7"/>
  </mergeCells>
  <phoneticPr fontId="4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J13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2" style="64" customWidth="1"/>
    <col min="2" max="3" width="20.6640625" style="64" customWidth="1"/>
    <col min="4" max="4" width="17.44140625" style="64" customWidth="1"/>
    <col min="5" max="5" width="18.33203125" style="64" customWidth="1"/>
    <col min="6" max="6" width="19.109375" style="64" customWidth="1"/>
    <col min="7" max="7" width="21.5546875" style="64" customWidth="1"/>
    <col min="8" max="16384" width="9.109375" style="64"/>
  </cols>
  <sheetData>
    <row r="1" spans="1:10" ht="24.9" customHeight="1" x14ac:dyDescent="0.25">
      <c r="A1" s="25" t="s">
        <v>450</v>
      </c>
      <c r="B1" s="206" t="s">
        <v>46</v>
      </c>
      <c r="C1" s="206"/>
      <c r="D1" s="206"/>
      <c r="E1" s="206"/>
      <c r="F1" s="206"/>
      <c r="G1" s="206"/>
      <c r="H1" s="206"/>
      <c r="I1" s="206"/>
      <c r="J1" s="206"/>
    </row>
    <row r="2" spans="1:10" ht="24.9" customHeight="1" thickBot="1" x14ac:dyDescent="0.3"/>
    <row r="3" spans="1:10" s="45" customFormat="1" ht="24.9" customHeight="1" x14ac:dyDescent="0.25">
      <c r="A3" s="811" t="s">
        <v>57</v>
      </c>
      <c r="B3" s="809" t="s">
        <v>868</v>
      </c>
      <c r="C3" s="817"/>
      <c r="D3" s="810"/>
      <c r="E3" s="809" t="s">
        <v>12</v>
      </c>
      <c r="F3" s="810"/>
      <c r="G3" s="815" t="s">
        <v>825</v>
      </c>
    </row>
    <row r="4" spans="1:10" s="165" customFormat="1" ht="24.9" customHeight="1" thickBot="1" x14ac:dyDescent="0.3">
      <c r="A4" s="812"/>
      <c r="B4" s="103" t="s">
        <v>51</v>
      </c>
      <c r="C4" s="210" t="s">
        <v>62</v>
      </c>
      <c r="D4" s="105" t="s">
        <v>875</v>
      </c>
      <c r="E4" s="103" t="s">
        <v>879</v>
      </c>
      <c r="F4" s="105" t="s">
        <v>875</v>
      </c>
      <c r="G4" s="816"/>
    </row>
    <row r="5" spans="1:10" s="45" customFormat="1" ht="24.9" customHeight="1" x14ac:dyDescent="0.25">
      <c r="A5" s="168" t="s">
        <v>58</v>
      </c>
      <c r="B5" s="130">
        <v>0</v>
      </c>
      <c r="C5" s="131">
        <v>0</v>
      </c>
      <c r="D5" s="132">
        <f t="shared" ref="D5:D12" si="0">IF(COUNT(B5:C5)=0,"",SUM(B5:C5))</f>
        <v>0</v>
      </c>
      <c r="E5" s="133">
        <v>0</v>
      </c>
      <c r="F5" s="317">
        <v>0</v>
      </c>
      <c r="G5" s="169">
        <v>0</v>
      </c>
    </row>
    <row r="6" spans="1:10" s="45" customFormat="1" ht="24.9" customHeight="1" x14ac:dyDescent="0.25">
      <c r="A6" s="196" t="s">
        <v>59</v>
      </c>
      <c r="B6" s="54">
        <v>0</v>
      </c>
      <c r="C6" s="72">
        <v>0</v>
      </c>
      <c r="D6" s="73">
        <f t="shared" si="0"/>
        <v>0</v>
      </c>
      <c r="E6" s="138">
        <v>0</v>
      </c>
      <c r="F6" s="295">
        <v>0</v>
      </c>
      <c r="G6" s="53">
        <v>0</v>
      </c>
    </row>
    <row r="7" spans="1:10" s="45" customFormat="1" ht="24.9" customHeight="1" x14ac:dyDescent="0.25">
      <c r="A7" s="196" t="s">
        <v>872</v>
      </c>
      <c r="B7" s="54">
        <v>0</v>
      </c>
      <c r="C7" s="72">
        <v>0</v>
      </c>
      <c r="D7" s="73">
        <f t="shared" si="0"/>
        <v>0</v>
      </c>
      <c r="E7" s="138">
        <v>0</v>
      </c>
      <c r="F7" s="295">
        <v>0</v>
      </c>
      <c r="G7" s="53">
        <v>0</v>
      </c>
    </row>
    <row r="8" spans="1:10" s="45" customFormat="1" ht="24.9" customHeight="1" x14ac:dyDescent="0.25">
      <c r="A8" s="196" t="s">
        <v>60</v>
      </c>
      <c r="B8" s="54">
        <v>0</v>
      </c>
      <c r="C8" s="72">
        <v>0</v>
      </c>
      <c r="D8" s="73">
        <f t="shared" si="0"/>
        <v>0</v>
      </c>
      <c r="E8" s="138">
        <v>0</v>
      </c>
      <c r="F8" s="295">
        <v>0</v>
      </c>
      <c r="G8" s="53">
        <v>0</v>
      </c>
    </row>
    <row r="9" spans="1:10" s="45" customFormat="1" ht="24.9" customHeight="1" x14ac:dyDescent="0.25">
      <c r="A9" s="196" t="s">
        <v>61</v>
      </c>
      <c r="B9" s="54">
        <v>0</v>
      </c>
      <c r="C9" s="72">
        <v>0</v>
      </c>
      <c r="D9" s="73">
        <f t="shared" si="0"/>
        <v>0</v>
      </c>
      <c r="E9" s="138">
        <v>0</v>
      </c>
      <c r="F9" s="295">
        <v>0</v>
      </c>
      <c r="G9" s="53">
        <v>0</v>
      </c>
    </row>
    <row r="10" spans="1:10" s="45" customFormat="1" ht="24.9" customHeight="1" x14ac:dyDescent="0.25">
      <c r="A10" s="196" t="s">
        <v>55</v>
      </c>
      <c r="B10" s="54">
        <v>0</v>
      </c>
      <c r="C10" s="72">
        <v>0</v>
      </c>
      <c r="D10" s="73">
        <f t="shared" si="0"/>
        <v>0</v>
      </c>
      <c r="E10" s="138">
        <v>0</v>
      </c>
      <c r="F10" s="295">
        <v>0</v>
      </c>
      <c r="G10" s="53">
        <v>0</v>
      </c>
    </row>
    <row r="11" spans="1:10" s="45" customFormat="1" ht="24.9" customHeight="1" x14ac:dyDescent="0.25">
      <c r="A11" s="196" t="s">
        <v>56</v>
      </c>
      <c r="B11" s="54">
        <v>0</v>
      </c>
      <c r="C11" s="72">
        <v>0</v>
      </c>
      <c r="D11" s="73">
        <f t="shared" si="0"/>
        <v>0</v>
      </c>
      <c r="E11" s="138">
        <v>0</v>
      </c>
      <c r="F11" s="240">
        <v>0</v>
      </c>
      <c r="G11" s="53">
        <v>0</v>
      </c>
    </row>
    <row r="12" spans="1:10" s="45" customFormat="1" ht="24.9" customHeight="1" thickBot="1" x14ac:dyDescent="0.3">
      <c r="A12" s="170" t="s">
        <v>1</v>
      </c>
      <c r="B12" s="178">
        <v>0</v>
      </c>
      <c r="C12" s="387">
        <v>0</v>
      </c>
      <c r="D12" s="388">
        <f t="shared" si="0"/>
        <v>0</v>
      </c>
      <c r="E12" s="389">
        <v>0</v>
      </c>
      <c r="F12" s="390">
        <v>0</v>
      </c>
      <c r="G12" s="177">
        <v>0</v>
      </c>
    </row>
    <row r="13" spans="1:10" ht="24.9" customHeight="1" thickBot="1" x14ac:dyDescent="0.3">
      <c r="A13" s="364" t="s">
        <v>875</v>
      </c>
      <c r="B13" s="122">
        <f t="shared" ref="B13:G13" si="1">IF(COUNT(B5:B12)=0,"",SUM(B5:B12))</f>
        <v>0</v>
      </c>
      <c r="C13" s="123">
        <f t="shared" si="1"/>
        <v>0</v>
      </c>
      <c r="D13" s="124">
        <f t="shared" si="1"/>
        <v>0</v>
      </c>
      <c r="E13" s="175">
        <f t="shared" si="1"/>
        <v>0</v>
      </c>
      <c r="F13" s="263">
        <f t="shared" si="1"/>
        <v>0</v>
      </c>
      <c r="G13" s="174">
        <f t="shared" si="1"/>
        <v>0</v>
      </c>
    </row>
  </sheetData>
  <sheetProtection password="D63F" sheet="1" objects="1" scenarios="1" selectLockedCells="1"/>
  <mergeCells count="4">
    <mergeCell ref="G3:G4"/>
    <mergeCell ref="B3:D3"/>
    <mergeCell ref="E3:F3"/>
    <mergeCell ref="A3:A4"/>
  </mergeCells>
  <phoneticPr fontId="4" type="noConversion"/>
  <pageMargins left="0.75" right="0.75" top="1" bottom="1" header="0.5" footer="0.5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J15"/>
  <sheetViews>
    <sheetView workbookViewId="0">
      <selection activeCell="F5" sqref="F5"/>
    </sheetView>
  </sheetViews>
  <sheetFormatPr defaultColWidth="9.109375" defaultRowHeight="24.9" customHeight="1" x14ac:dyDescent="0.25"/>
  <cols>
    <col min="1" max="1" width="17.44140625" style="64" customWidth="1"/>
    <col min="2" max="2" width="21" style="64" customWidth="1"/>
    <col min="3" max="3" width="21.5546875" style="64" customWidth="1"/>
    <col min="4" max="4" width="23.109375" style="64" customWidth="1"/>
    <col min="5" max="5" width="17.6640625" style="64" customWidth="1"/>
    <col min="6" max="6" width="19.6640625" style="64" customWidth="1"/>
    <col min="7" max="7" width="24.88671875" style="64" customWidth="1"/>
    <col min="8" max="16384" width="9.109375" style="64"/>
  </cols>
  <sheetData>
    <row r="1" spans="1:10" ht="24.9" customHeight="1" x14ac:dyDescent="0.25">
      <c r="A1" s="25" t="s">
        <v>451</v>
      </c>
      <c r="B1" s="100" t="s">
        <v>776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x14ac:dyDescent="0.25">
      <c r="A3" s="811" t="s">
        <v>63</v>
      </c>
      <c r="B3" s="815" t="s">
        <v>868</v>
      </c>
      <c r="C3" s="815" t="s">
        <v>832</v>
      </c>
      <c r="D3" s="809" t="s">
        <v>12</v>
      </c>
      <c r="E3" s="810"/>
      <c r="F3" s="826" t="s">
        <v>825</v>
      </c>
    </row>
    <row r="4" spans="1:10" s="45" customFormat="1" ht="24.9" customHeight="1" thickBot="1" x14ac:dyDescent="0.3">
      <c r="A4" s="812"/>
      <c r="B4" s="816"/>
      <c r="C4" s="816"/>
      <c r="D4" s="103" t="s">
        <v>879</v>
      </c>
      <c r="E4" s="105" t="s">
        <v>875</v>
      </c>
      <c r="F4" s="827"/>
    </row>
    <row r="5" spans="1:10" s="45" customFormat="1" ht="24.9" customHeight="1" x14ac:dyDescent="0.25">
      <c r="A5" s="107" t="s">
        <v>64</v>
      </c>
      <c r="B5" s="696">
        <v>6</v>
      </c>
      <c r="C5" s="677">
        <v>6</v>
      </c>
      <c r="D5" s="673">
        <f>5689</f>
        <v>5689</v>
      </c>
      <c r="E5" s="679">
        <f>12929</f>
        <v>12929</v>
      </c>
      <c r="F5" s="696">
        <f>25858</f>
        <v>25858</v>
      </c>
    </row>
    <row r="6" spans="1:10" s="45" customFormat="1" ht="24.9" customHeight="1" x14ac:dyDescent="0.25">
      <c r="A6" s="112" t="s">
        <v>65</v>
      </c>
      <c r="B6" s="693">
        <v>0</v>
      </c>
      <c r="C6" s="680">
        <v>0</v>
      </c>
      <c r="D6" s="674">
        <v>0</v>
      </c>
      <c r="E6" s="682">
        <v>0</v>
      </c>
      <c r="F6" s="693">
        <v>0</v>
      </c>
    </row>
    <row r="7" spans="1:10" s="45" customFormat="1" ht="24.9" customHeight="1" thickBot="1" x14ac:dyDescent="0.3">
      <c r="A7" s="117" t="s">
        <v>1</v>
      </c>
      <c r="B7" s="694">
        <v>0</v>
      </c>
      <c r="C7" s="683">
        <v>0</v>
      </c>
      <c r="D7" s="675">
        <v>0</v>
      </c>
      <c r="E7" s="685">
        <v>0</v>
      </c>
      <c r="F7" s="694">
        <v>0</v>
      </c>
    </row>
    <row r="8" spans="1:10" ht="24.9" customHeight="1" thickBot="1" x14ac:dyDescent="0.3">
      <c r="A8" s="364" t="s">
        <v>875</v>
      </c>
      <c r="B8" s="174">
        <f>IF(COUNT(B5:B7)=0,"",SUM(B5:B7))</f>
        <v>6</v>
      </c>
      <c r="C8" s="174">
        <f>IF(COUNT(C5:C7)=0,"",SUM(C5:C7))</f>
        <v>6</v>
      </c>
      <c r="D8" s="122">
        <f>IF(COUNT(D5:D7)=0,"",SUM(D5:D7))</f>
        <v>5689</v>
      </c>
      <c r="E8" s="124">
        <f>IF(COUNT(E5:E7)=0,"",SUM(E5:E7))</f>
        <v>12929</v>
      </c>
      <c r="F8" s="187">
        <f>IF(COUNT(F5:F7)=0,"",SUM(F5:F7))</f>
        <v>25858</v>
      </c>
    </row>
    <row r="15" spans="1:10" ht="24.9" customHeight="1" x14ac:dyDescent="0.25">
      <c r="G15" s="205"/>
    </row>
  </sheetData>
  <sheetProtection password="D63F" sheet="1" objects="1" scenarios="1" selectLockedCells="1"/>
  <mergeCells count="5">
    <mergeCell ref="A3:A4"/>
    <mergeCell ref="D3:E3"/>
    <mergeCell ref="F3:F4"/>
    <mergeCell ref="B3:B4"/>
    <mergeCell ref="C3:C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19"/>
  <sheetViews>
    <sheetView workbookViewId="0">
      <selection activeCell="F6" sqref="F6"/>
    </sheetView>
  </sheetViews>
  <sheetFormatPr defaultColWidth="9.109375" defaultRowHeight="24.9" customHeight="1" x14ac:dyDescent="0.25"/>
  <cols>
    <col min="1" max="1" width="41.88671875" style="64" bestFit="1" customWidth="1"/>
    <col min="2" max="2" width="18.33203125" style="64" customWidth="1"/>
    <col min="3" max="3" width="27.44140625" style="64" customWidth="1"/>
    <col min="4" max="5" width="15.6640625" style="64" customWidth="1"/>
    <col min="6" max="6" width="31.88671875" style="64" customWidth="1"/>
    <col min="7" max="16384" width="9.109375" style="64"/>
  </cols>
  <sheetData>
    <row r="1" spans="1:10" ht="24.9" customHeight="1" x14ac:dyDescent="0.25">
      <c r="A1" s="25" t="s">
        <v>452</v>
      </c>
      <c r="B1" s="100" t="s">
        <v>776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x14ac:dyDescent="0.25">
      <c r="A3" s="811" t="s">
        <v>57</v>
      </c>
      <c r="B3" s="815" t="s">
        <v>868</v>
      </c>
      <c r="C3" s="815" t="s">
        <v>832</v>
      </c>
      <c r="D3" s="809" t="s">
        <v>12</v>
      </c>
      <c r="E3" s="810"/>
      <c r="F3" s="815" t="s">
        <v>825</v>
      </c>
    </row>
    <row r="4" spans="1:10" s="45" customFormat="1" ht="24.9" customHeight="1" thickBot="1" x14ac:dyDescent="0.3">
      <c r="A4" s="812"/>
      <c r="B4" s="816"/>
      <c r="C4" s="816"/>
      <c r="D4" s="103" t="s">
        <v>879</v>
      </c>
      <c r="E4" s="105" t="s">
        <v>875</v>
      </c>
      <c r="F4" s="816"/>
    </row>
    <row r="5" spans="1:10" s="45" customFormat="1" ht="24.9" customHeight="1" x14ac:dyDescent="0.25">
      <c r="A5" s="107" t="s">
        <v>58</v>
      </c>
      <c r="B5" s="697">
        <v>0</v>
      </c>
      <c r="C5" s="698">
        <v>0</v>
      </c>
      <c r="D5" s="699">
        <v>0</v>
      </c>
      <c r="E5" s="700">
        <v>0</v>
      </c>
      <c r="F5" s="698">
        <v>0</v>
      </c>
    </row>
    <row r="6" spans="1:10" s="45" customFormat="1" ht="24.9" customHeight="1" x14ac:dyDescent="0.25">
      <c r="A6" s="112" t="s">
        <v>872</v>
      </c>
      <c r="B6" s="693">
        <v>6</v>
      </c>
      <c r="C6" s="680">
        <v>6</v>
      </c>
      <c r="D6" s="674">
        <f>5689</f>
        <v>5689</v>
      </c>
      <c r="E6" s="682">
        <f>12929</f>
        <v>12929</v>
      </c>
      <c r="F6" s="680">
        <f>+E6*2</f>
        <v>25858</v>
      </c>
    </row>
    <row r="7" spans="1:10" s="45" customFormat="1" ht="24.9" customHeight="1" x14ac:dyDescent="0.25">
      <c r="A7" s="112" t="s">
        <v>60</v>
      </c>
      <c r="B7" s="693">
        <v>0</v>
      </c>
      <c r="C7" s="680">
        <v>0</v>
      </c>
      <c r="D7" s="674">
        <v>0</v>
      </c>
      <c r="E7" s="682">
        <v>0</v>
      </c>
      <c r="F7" s="680">
        <v>0</v>
      </c>
    </row>
    <row r="8" spans="1:10" s="45" customFormat="1" ht="24.9" customHeight="1" x14ac:dyDescent="0.25">
      <c r="A8" s="112" t="s">
        <v>61</v>
      </c>
      <c r="B8" s="693">
        <v>0</v>
      </c>
      <c r="C8" s="680">
        <v>0</v>
      </c>
      <c r="D8" s="674">
        <v>0</v>
      </c>
      <c r="E8" s="682">
        <v>0</v>
      </c>
      <c r="F8" s="680">
        <v>0</v>
      </c>
    </row>
    <row r="9" spans="1:10" s="45" customFormat="1" ht="24.9" customHeight="1" x14ac:dyDescent="0.25">
      <c r="A9" s="112" t="s">
        <v>55</v>
      </c>
      <c r="B9" s="694">
        <v>0</v>
      </c>
      <c r="C9" s="683">
        <v>0</v>
      </c>
      <c r="D9" s="675">
        <v>0</v>
      </c>
      <c r="E9" s="685">
        <v>0</v>
      </c>
      <c r="F9" s="683">
        <v>0</v>
      </c>
    </row>
    <row r="10" spans="1:10" s="45" customFormat="1" ht="24.9" customHeight="1" x14ac:dyDescent="0.25">
      <c r="A10" s="112" t="s">
        <v>56</v>
      </c>
      <c r="B10" s="694">
        <v>0</v>
      </c>
      <c r="C10" s="683">
        <v>0</v>
      </c>
      <c r="D10" s="675">
        <v>0</v>
      </c>
      <c r="E10" s="685">
        <v>0</v>
      </c>
      <c r="F10" s="683">
        <v>0</v>
      </c>
    </row>
    <row r="11" spans="1:10" s="45" customFormat="1" ht="24.9" customHeight="1" thickBot="1" x14ac:dyDescent="0.3">
      <c r="A11" s="117" t="s">
        <v>1</v>
      </c>
      <c r="B11" s="701">
        <v>0</v>
      </c>
      <c r="C11" s="695">
        <v>0</v>
      </c>
      <c r="D11" s="702">
        <v>0</v>
      </c>
      <c r="E11" s="703">
        <v>0</v>
      </c>
      <c r="F11" s="695">
        <v>0</v>
      </c>
    </row>
    <row r="12" spans="1:10" ht="24.9" customHeight="1" thickBot="1" x14ac:dyDescent="0.3">
      <c r="A12" s="364" t="s">
        <v>875</v>
      </c>
      <c r="B12" s="198">
        <f>IF(COUNT(B5:B11)=0,"",SUM(B5:B11))</f>
        <v>6</v>
      </c>
      <c r="C12" s="61">
        <f>IF(COUNT(C5:C11)=0,"",SUM(C5:C11))</f>
        <v>6</v>
      </c>
      <c r="D12" s="62">
        <f>IF(COUNT(D5:D11)=0,"",SUM(D5:D11))</f>
        <v>5689</v>
      </c>
      <c r="E12" s="63">
        <f>IF(COUNT(E5:E11)=0,"",SUM(E5:E11))</f>
        <v>12929</v>
      </c>
      <c r="F12" s="61">
        <f>IF(COUNT(F5:F11)=0,"",SUM(F5:F11))</f>
        <v>25858</v>
      </c>
    </row>
    <row r="19" spans="6:6" ht="24.9" customHeight="1" x14ac:dyDescent="0.25">
      <c r="F19" s="205"/>
    </row>
  </sheetData>
  <sheetProtection password="D63F" sheet="1" objects="1" scenarios="1" selectLockedCells="1"/>
  <mergeCells count="5">
    <mergeCell ref="F3:F4"/>
    <mergeCell ref="A3:A4"/>
    <mergeCell ref="D3:E3"/>
    <mergeCell ref="B3:B4"/>
    <mergeCell ref="C3:C4"/>
  </mergeCells>
  <phoneticPr fontId="4" type="noConversion"/>
  <pageMargins left="0.75" right="0.75" top="1" bottom="1" header="0.5" footer="0.5"/>
  <pageSetup paperSize="9" scale="8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J18"/>
  <sheetViews>
    <sheetView workbookViewId="0">
      <selection activeCell="H15" sqref="H15"/>
    </sheetView>
  </sheetViews>
  <sheetFormatPr defaultColWidth="9.109375" defaultRowHeight="24.9" customHeight="1" x14ac:dyDescent="0.25"/>
  <cols>
    <col min="1" max="1" width="15.33203125" style="64" customWidth="1"/>
    <col min="2" max="2" width="22.109375" style="64" bestFit="1" customWidth="1"/>
    <col min="3" max="3" width="18" style="64" customWidth="1"/>
    <col min="4" max="4" width="21" style="64" customWidth="1"/>
    <col min="5" max="5" width="15.6640625" style="64" customWidth="1"/>
    <col min="6" max="6" width="19.33203125" style="64" customWidth="1"/>
    <col min="7" max="7" width="16.33203125" style="64" customWidth="1"/>
    <col min="8" max="8" width="15.33203125" style="64" customWidth="1"/>
    <col min="9" max="9" width="22.5546875" style="64" customWidth="1"/>
    <col min="10" max="16384" width="9.109375" style="64"/>
  </cols>
  <sheetData>
    <row r="1" spans="1:10" ht="24.9" customHeight="1" x14ac:dyDescent="0.25">
      <c r="A1" s="25" t="s">
        <v>453</v>
      </c>
      <c r="B1" s="100" t="s">
        <v>777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165" customFormat="1" ht="24.9" customHeight="1" x14ac:dyDescent="0.25">
      <c r="A3" s="824" t="s">
        <v>67</v>
      </c>
      <c r="B3" s="811" t="s">
        <v>71</v>
      </c>
      <c r="C3" s="809" t="s">
        <v>868</v>
      </c>
      <c r="D3" s="817"/>
      <c r="E3" s="810"/>
      <c r="F3" s="815" t="s">
        <v>833</v>
      </c>
      <c r="G3" s="809" t="s">
        <v>12</v>
      </c>
      <c r="H3" s="810"/>
      <c r="I3" s="815" t="s">
        <v>825</v>
      </c>
    </row>
    <row r="4" spans="1:10" s="165" customFormat="1" ht="24.9" customHeight="1" thickBot="1" x14ac:dyDescent="0.3">
      <c r="A4" s="825"/>
      <c r="B4" s="812"/>
      <c r="C4" s="103" t="s">
        <v>51</v>
      </c>
      <c r="D4" s="210" t="s">
        <v>52</v>
      </c>
      <c r="E4" s="67" t="s">
        <v>875</v>
      </c>
      <c r="F4" s="816"/>
      <c r="G4" s="135" t="s">
        <v>879</v>
      </c>
      <c r="H4" s="67" t="s">
        <v>875</v>
      </c>
      <c r="I4" s="816"/>
    </row>
    <row r="5" spans="1:10" s="45" customFormat="1" ht="24.9" customHeight="1" x14ac:dyDescent="0.25">
      <c r="A5" s="853" t="s">
        <v>8</v>
      </c>
      <c r="B5" s="384" t="s">
        <v>23</v>
      </c>
      <c r="C5" s="686">
        <v>0</v>
      </c>
      <c r="D5" s="687">
        <v>0</v>
      </c>
      <c r="E5" s="70">
        <f t="shared" ref="E5:E17" si="0">IF(COUNT(C5:D5)=0,"",SUM(C5:D5))</f>
        <v>0</v>
      </c>
      <c r="F5" s="698">
        <v>0</v>
      </c>
      <c r="G5" s="699">
        <v>0</v>
      </c>
      <c r="H5" s="700">
        <v>0</v>
      </c>
      <c r="I5" s="698">
        <v>0</v>
      </c>
    </row>
    <row r="6" spans="1:10" s="45" customFormat="1" ht="24.9" customHeight="1" x14ac:dyDescent="0.25">
      <c r="A6" s="854"/>
      <c r="B6" s="385" t="s">
        <v>24</v>
      </c>
      <c r="C6" s="681">
        <v>0</v>
      </c>
      <c r="D6" s="603">
        <v>0</v>
      </c>
      <c r="E6" s="73">
        <f t="shared" si="0"/>
        <v>0</v>
      </c>
      <c r="F6" s="680">
        <v>0</v>
      </c>
      <c r="G6" s="674">
        <v>0</v>
      </c>
      <c r="H6" s="682">
        <v>0</v>
      </c>
      <c r="I6" s="680">
        <v>0</v>
      </c>
    </row>
    <row r="7" spans="1:10" s="45" customFormat="1" ht="24.9" customHeight="1" x14ac:dyDescent="0.25">
      <c r="A7" s="854"/>
      <c r="B7" s="385" t="s">
        <v>25</v>
      </c>
      <c r="C7" s="681">
        <v>0</v>
      </c>
      <c r="D7" s="603">
        <v>0</v>
      </c>
      <c r="E7" s="73">
        <f t="shared" si="0"/>
        <v>0</v>
      </c>
      <c r="F7" s="680">
        <v>0</v>
      </c>
      <c r="G7" s="674">
        <v>0</v>
      </c>
      <c r="H7" s="682">
        <v>0</v>
      </c>
      <c r="I7" s="680">
        <v>0</v>
      </c>
    </row>
    <row r="8" spans="1:10" s="45" customFormat="1" ht="24.9" customHeight="1" x14ac:dyDescent="0.25">
      <c r="A8" s="854"/>
      <c r="B8" s="385" t="s">
        <v>26</v>
      </c>
      <c r="C8" s="681">
        <v>0</v>
      </c>
      <c r="D8" s="603">
        <v>1</v>
      </c>
      <c r="E8" s="73">
        <f t="shared" si="0"/>
        <v>1</v>
      </c>
      <c r="F8" s="680">
        <v>1</v>
      </c>
      <c r="G8" s="674">
        <f>+H8*0.44</f>
        <v>202400</v>
      </c>
      <c r="H8" s="682">
        <f>460000</f>
        <v>460000</v>
      </c>
      <c r="I8" s="680">
        <f>+H8/0.4</f>
        <v>1150000</v>
      </c>
    </row>
    <row r="9" spans="1:10" s="45" customFormat="1" ht="24.9" customHeight="1" x14ac:dyDescent="0.25">
      <c r="A9" s="854"/>
      <c r="B9" s="385" t="s">
        <v>27</v>
      </c>
      <c r="C9" s="681">
        <v>0</v>
      </c>
      <c r="D9" s="603">
        <v>1</v>
      </c>
      <c r="E9" s="73">
        <f t="shared" si="0"/>
        <v>1</v>
      </c>
      <c r="F9" s="680">
        <v>1</v>
      </c>
      <c r="G9" s="674">
        <f>+H9*0.44</f>
        <v>457600</v>
      </c>
      <c r="H9" s="682">
        <f>1040000</f>
        <v>1040000</v>
      </c>
      <c r="I9" s="680">
        <f>+H9/0.4</f>
        <v>2600000</v>
      </c>
    </row>
    <row r="10" spans="1:10" s="45" customFormat="1" ht="24.9" customHeight="1" x14ac:dyDescent="0.25">
      <c r="A10" s="854"/>
      <c r="B10" s="385" t="s">
        <v>68</v>
      </c>
      <c r="C10" s="681">
        <v>0</v>
      </c>
      <c r="D10" s="603">
        <v>0</v>
      </c>
      <c r="E10" s="73">
        <f t="shared" si="0"/>
        <v>0</v>
      </c>
      <c r="F10" s="680">
        <v>0</v>
      </c>
      <c r="G10" s="674">
        <v>0</v>
      </c>
      <c r="H10" s="682">
        <v>0</v>
      </c>
      <c r="I10" s="680">
        <v>0</v>
      </c>
    </row>
    <row r="11" spans="1:10" s="45" customFormat="1" ht="24.9" customHeight="1" x14ac:dyDescent="0.25">
      <c r="A11" s="854"/>
      <c r="B11" s="385" t="s">
        <v>69</v>
      </c>
      <c r="C11" s="681">
        <v>0</v>
      </c>
      <c r="D11" s="603">
        <v>0</v>
      </c>
      <c r="E11" s="73">
        <f t="shared" si="0"/>
        <v>0</v>
      </c>
      <c r="F11" s="680">
        <v>0</v>
      </c>
      <c r="G11" s="674">
        <v>0</v>
      </c>
      <c r="H11" s="682">
        <v>0</v>
      </c>
      <c r="I11" s="680">
        <v>0</v>
      </c>
    </row>
    <row r="12" spans="1:10" s="45" customFormat="1" ht="37.5" customHeight="1" x14ac:dyDescent="0.25">
      <c r="A12" s="854"/>
      <c r="B12" s="385" t="s">
        <v>20</v>
      </c>
      <c r="C12" s="681">
        <v>0</v>
      </c>
      <c r="D12" s="603">
        <v>0</v>
      </c>
      <c r="E12" s="73">
        <f t="shared" si="0"/>
        <v>0</v>
      </c>
      <c r="F12" s="680">
        <v>0</v>
      </c>
      <c r="G12" s="674">
        <v>0</v>
      </c>
      <c r="H12" s="682">
        <v>0</v>
      </c>
      <c r="I12" s="680">
        <v>0</v>
      </c>
    </row>
    <row r="13" spans="1:10" s="45" customFormat="1" ht="24.9" customHeight="1" x14ac:dyDescent="0.25">
      <c r="A13" s="854"/>
      <c r="B13" s="385" t="s">
        <v>70</v>
      </c>
      <c r="C13" s="681">
        <v>0</v>
      </c>
      <c r="D13" s="603">
        <v>0</v>
      </c>
      <c r="E13" s="73">
        <f t="shared" si="0"/>
        <v>0</v>
      </c>
      <c r="F13" s="680">
        <v>0</v>
      </c>
      <c r="G13" s="674">
        <v>0</v>
      </c>
      <c r="H13" s="682">
        <v>0</v>
      </c>
      <c r="I13" s="680">
        <v>0</v>
      </c>
    </row>
    <row r="14" spans="1:10" s="45" customFormat="1" ht="24.9" customHeight="1" thickBot="1" x14ac:dyDescent="0.3">
      <c r="A14" s="855"/>
      <c r="B14" s="386" t="s">
        <v>1</v>
      </c>
      <c r="C14" s="704">
        <v>0</v>
      </c>
      <c r="D14" s="604">
        <v>0</v>
      </c>
      <c r="E14" s="77">
        <f t="shared" si="0"/>
        <v>0</v>
      </c>
      <c r="F14" s="695">
        <v>0</v>
      </c>
      <c r="G14" s="702">
        <v>0</v>
      </c>
      <c r="H14" s="703">
        <v>0</v>
      </c>
      <c r="I14" s="695">
        <v>0</v>
      </c>
    </row>
    <row r="15" spans="1:10" s="45" customFormat="1" ht="24.9" customHeight="1" thickBot="1" x14ac:dyDescent="0.3">
      <c r="A15" s="847" t="s">
        <v>10</v>
      </c>
      <c r="B15" s="849"/>
      <c r="C15" s="705">
        <v>1</v>
      </c>
      <c r="D15" s="706">
        <v>0</v>
      </c>
      <c r="E15" s="282">
        <f t="shared" si="0"/>
        <v>1</v>
      </c>
      <c r="F15" s="707">
        <v>1</v>
      </c>
      <c r="G15" s="708">
        <f>(670513-G8-G9)</f>
        <v>10513</v>
      </c>
      <c r="H15" s="709">
        <f>(1523894-H8-H9)</f>
        <v>23894</v>
      </c>
      <c r="I15" s="707">
        <f>+H15/0.4</f>
        <v>59735</v>
      </c>
    </row>
    <row r="16" spans="1:10" s="45" customFormat="1" ht="24.9" customHeight="1" thickBot="1" x14ac:dyDescent="0.3">
      <c r="A16" s="847" t="s">
        <v>9</v>
      </c>
      <c r="B16" s="849"/>
      <c r="C16" s="705">
        <v>0</v>
      </c>
      <c r="D16" s="706">
        <v>0</v>
      </c>
      <c r="E16" s="282">
        <f t="shared" si="0"/>
        <v>0</v>
      </c>
      <c r="F16" s="707">
        <v>0</v>
      </c>
      <c r="G16" s="708">
        <v>0</v>
      </c>
      <c r="H16" s="709">
        <v>0</v>
      </c>
      <c r="I16" s="707">
        <v>0</v>
      </c>
    </row>
    <row r="17" spans="1:9" s="45" customFormat="1" ht="24.9" customHeight="1" thickBot="1" x14ac:dyDescent="0.3">
      <c r="A17" s="847" t="s">
        <v>66</v>
      </c>
      <c r="B17" s="849"/>
      <c r="C17" s="705">
        <v>0</v>
      </c>
      <c r="D17" s="706">
        <v>0</v>
      </c>
      <c r="E17" s="282">
        <f t="shared" si="0"/>
        <v>0</v>
      </c>
      <c r="F17" s="707">
        <v>0</v>
      </c>
      <c r="G17" s="708">
        <v>0</v>
      </c>
      <c r="H17" s="709">
        <v>0</v>
      </c>
      <c r="I17" s="707">
        <v>0</v>
      </c>
    </row>
    <row r="18" spans="1:9" ht="24.9" customHeight="1" thickBot="1" x14ac:dyDescent="0.3">
      <c r="A18" s="838" t="s">
        <v>875</v>
      </c>
      <c r="B18" s="839"/>
      <c r="C18" s="122">
        <f t="shared" ref="C18:I18" si="1">IF(COUNT(C5:C17)=0,"",SUM(C5:C17))</f>
        <v>1</v>
      </c>
      <c r="D18" s="123">
        <f t="shared" si="1"/>
        <v>2</v>
      </c>
      <c r="E18" s="124">
        <f t="shared" si="1"/>
        <v>3</v>
      </c>
      <c r="F18" s="174">
        <f t="shared" si="1"/>
        <v>3</v>
      </c>
      <c r="G18" s="122">
        <f t="shared" si="1"/>
        <v>670513</v>
      </c>
      <c r="H18" s="124">
        <f t="shared" si="1"/>
        <v>1523894</v>
      </c>
      <c r="I18" s="174">
        <f t="shared" si="1"/>
        <v>3809735</v>
      </c>
    </row>
  </sheetData>
  <sheetProtection password="D63F" sheet="1" objects="1" scenarios="1" selectLockedCells="1"/>
  <mergeCells count="11">
    <mergeCell ref="C3:E3"/>
    <mergeCell ref="G3:H3"/>
    <mergeCell ref="F3:F4"/>
    <mergeCell ref="I3:I4"/>
    <mergeCell ref="A18:B18"/>
    <mergeCell ref="A3:A4"/>
    <mergeCell ref="B3:B4"/>
    <mergeCell ref="A5:A14"/>
    <mergeCell ref="A15:B15"/>
    <mergeCell ref="A17:B17"/>
    <mergeCell ref="A16:B16"/>
  </mergeCells>
  <phoneticPr fontId="4" type="noConversion"/>
  <pageMargins left="0.75" right="0.75" top="1" bottom="1" header="0.5" footer="0.5"/>
  <pageSetup paperSize="9" scale="7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0.88671875" style="64" customWidth="1"/>
    <col min="2" max="2" width="32" style="64" customWidth="1"/>
    <col min="3" max="3" width="23.109375" style="64" customWidth="1"/>
    <col min="4" max="16384" width="9.109375" style="64"/>
  </cols>
  <sheetData>
    <row r="1" spans="1:10" ht="24.9" customHeight="1" x14ac:dyDescent="0.25">
      <c r="A1" s="25" t="s">
        <v>454</v>
      </c>
      <c r="B1" s="100" t="s">
        <v>777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thickBot="1" x14ac:dyDescent="0.3">
      <c r="A3" s="65" t="s">
        <v>72</v>
      </c>
      <c r="B3" s="136" t="s">
        <v>833</v>
      </c>
      <c r="C3" s="383"/>
    </row>
    <row r="4" spans="1:10" s="45" customFormat="1" ht="24.9" customHeight="1" x14ac:dyDescent="0.25">
      <c r="A4" s="107" t="s">
        <v>73</v>
      </c>
      <c r="B4" s="710">
        <v>1</v>
      </c>
    </row>
    <row r="5" spans="1:10" s="45" customFormat="1" ht="24.9" customHeight="1" x14ac:dyDescent="0.25">
      <c r="A5" s="112" t="s">
        <v>74</v>
      </c>
      <c r="B5" s="680">
        <v>2</v>
      </c>
    </row>
    <row r="6" spans="1:10" s="45" customFormat="1" ht="24.9" customHeight="1" x14ac:dyDescent="0.25">
      <c r="A6" s="112" t="s">
        <v>75</v>
      </c>
      <c r="B6" s="680">
        <v>0</v>
      </c>
    </row>
    <row r="7" spans="1:10" s="45" customFormat="1" ht="24.9" customHeight="1" thickBot="1" x14ac:dyDescent="0.3">
      <c r="A7" s="117" t="s">
        <v>1</v>
      </c>
      <c r="B7" s="695">
        <v>0</v>
      </c>
    </row>
    <row r="8" spans="1:10" ht="24.9" customHeight="1" thickBot="1" x14ac:dyDescent="0.3">
      <c r="A8" s="364" t="s">
        <v>875</v>
      </c>
      <c r="B8" s="61">
        <f>IF(COUNT(B4:B7)=0,"",SUM(B4:B7))</f>
        <v>3</v>
      </c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J8"/>
  <sheetViews>
    <sheetView workbookViewId="0">
      <selection activeCell="F6" sqref="F6"/>
    </sheetView>
  </sheetViews>
  <sheetFormatPr defaultColWidth="9.109375" defaultRowHeight="24.9" customHeight="1" x14ac:dyDescent="0.25"/>
  <cols>
    <col min="1" max="1" width="41.109375" style="64" customWidth="1"/>
    <col min="2" max="2" width="19.44140625" style="64" customWidth="1"/>
    <col min="3" max="3" width="21.5546875" style="64" customWidth="1"/>
    <col min="4" max="4" width="15.6640625" style="64" customWidth="1"/>
    <col min="5" max="6" width="20.6640625" style="64" customWidth="1"/>
    <col min="7" max="7" width="21.88671875" style="64" customWidth="1"/>
    <col min="8" max="16384" width="9.109375" style="64"/>
  </cols>
  <sheetData>
    <row r="1" spans="1:10" ht="24.9" customHeight="1" x14ac:dyDescent="0.25">
      <c r="A1" s="25" t="s">
        <v>455</v>
      </c>
      <c r="B1" s="100" t="s">
        <v>777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165" customFormat="1" ht="24.9" customHeight="1" x14ac:dyDescent="0.25">
      <c r="A3" s="811" t="s">
        <v>57</v>
      </c>
      <c r="B3" s="809" t="s">
        <v>868</v>
      </c>
      <c r="C3" s="817"/>
      <c r="D3" s="810"/>
      <c r="E3" s="809" t="s">
        <v>12</v>
      </c>
      <c r="F3" s="810"/>
      <c r="G3" s="815" t="s">
        <v>825</v>
      </c>
    </row>
    <row r="4" spans="1:10" s="165" customFormat="1" ht="24.9" customHeight="1" thickBot="1" x14ac:dyDescent="0.3">
      <c r="A4" s="812"/>
      <c r="B4" s="103" t="s">
        <v>51</v>
      </c>
      <c r="C4" s="210" t="s">
        <v>52</v>
      </c>
      <c r="D4" s="67" t="s">
        <v>875</v>
      </c>
      <c r="E4" s="135" t="s">
        <v>879</v>
      </c>
      <c r="F4" s="67" t="s">
        <v>875</v>
      </c>
      <c r="G4" s="816"/>
    </row>
    <row r="5" spans="1:10" s="45" customFormat="1" ht="24.9" customHeight="1" x14ac:dyDescent="0.25">
      <c r="A5" s="107" t="s">
        <v>58</v>
      </c>
      <c r="B5" s="673">
        <v>0</v>
      </c>
      <c r="C5" s="602">
        <v>0</v>
      </c>
      <c r="D5" s="132">
        <f>IF(COUNT(B5:C5)=0,"",SUM(B5:C5))</f>
        <v>0</v>
      </c>
      <c r="E5" s="673">
        <v>0</v>
      </c>
      <c r="F5" s="679">
        <v>0</v>
      </c>
      <c r="G5" s="677">
        <v>0</v>
      </c>
    </row>
    <row r="6" spans="1:10" s="45" customFormat="1" ht="24.9" customHeight="1" x14ac:dyDescent="0.25">
      <c r="A6" s="112" t="s">
        <v>59</v>
      </c>
      <c r="B6" s="675">
        <v>0</v>
      </c>
      <c r="C6" s="676">
        <v>0</v>
      </c>
      <c r="D6" s="73">
        <f>IF(COUNT(B6:C6)=0,"",SUM(B6:C6))</f>
        <v>0</v>
      </c>
      <c r="E6" s="675">
        <v>0</v>
      </c>
      <c r="F6" s="685">
        <v>0</v>
      </c>
      <c r="G6" s="683">
        <v>0</v>
      </c>
    </row>
    <row r="7" spans="1:10" s="45" customFormat="1" ht="24.9" customHeight="1" thickBot="1" x14ac:dyDescent="0.3">
      <c r="A7" s="117" t="s">
        <v>76</v>
      </c>
      <c r="B7" s="675">
        <v>0</v>
      </c>
      <c r="C7" s="676">
        <f>2+1</f>
        <v>3</v>
      </c>
      <c r="D7" s="142">
        <f>IF(COUNT(B7:C7)=0,"",SUM(B7:C7))</f>
        <v>3</v>
      </c>
      <c r="E7" s="675">
        <f>+('[1]O. 123 (1)'!G8+'[1]O. 123 (1)'!G9+'[1]O. 123 (1)'!G15)</f>
        <v>670513</v>
      </c>
      <c r="F7" s="685">
        <f>+('[1]O. 123 (1)'!H8+'[1]O. 123 (1)'!H9+'[1]O. 123 (1)'!H15)</f>
        <v>1523894</v>
      </c>
      <c r="G7" s="683">
        <f>+('[1]O. 123 (1)'!I8+'[1]O. 123 (1)'!I9+'[1]O. 123 (1)'!I15)</f>
        <v>3809735</v>
      </c>
    </row>
    <row r="8" spans="1:10" ht="24.9" customHeight="1" thickBot="1" x14ac:dyDescent="0.3">
      <c r="A8" s="364" t="s">
        <v>875</v>
      </c>
      <c r="B8" s="122">
        <f t="shared" ref="B8:G8" si="0">IF(COUNT(B5:B7)=0,"",SUM(B5:B7))</f>
        <v>0</v>
      </c>
      <c r="C8" s="123">
        <f t="shared" si="0"/>
        <v>3</v>
      </c>
      <c r="D8" s="124">
        <f t="shared" si="0"/>
        <v>3</v>
      </c>
      <c r="E8" s="122">
        <f t="shared" si="0"/>
        <v>670513</v>
      </c>
      <c r="F8" s="124">
        <f t="shared" si="0"/>
        <v>1523894</v>
      </c>
      <c r="G8" s="174">
        <f t="shared" si="0"/>
        <v>3809735</v>
      </c>
    </row>
  </sheetData>
  <sheetProtection password="D63F" sheet="1" objects="1" scenarios="1" selectLockedCells="1"/>
  <mergeCells count="4">
    <mergeCell ref="G3:G4"/>
    <mergeCell ref="B3:D3"/>
    <mergeCell ref="E3:F3"/>
    <mergeCell ref="A3:A4"/>
  </mergeCells>
  <phoneticPr fontId="4" type="noConversion"/>
  <pageMargins left="0.75" right="0.75" top="1" bottom="1" header="0.5" footer="0.5"/>
  <pageSetup paperSize="9" scale="8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J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4.109375" style="64" customWidth="1"/>
    <col min="2" max="4" width="25.6640625" style="64" customWidth="1"/>
    <col min="5" max="16384" width="9.109375" style="64"/>
  </cols>
  <sheetData>
    <row r="1" spans="1:10" ht="24.9" customHeight="1" x14ac:dyDescent="0.25">
      <c r="A1" s="25" t="s">
        <v>456</v>
      </c>
      <c r="B1" s="206" t="s">
        <v>777</v>
      </c>
      <c r="C1" s="206"/>
      <c r="D1" s="206"/>
      <c r="E1" s="206"/>
      <c r="F1" s="206"/>
      <c r="G1" s="206"/>
      <c r="H1" s="206"/>
      <c r="I1" s="206"/>
      <c r="J1" s="206"/>
    </row>
    <row r="2" spans="1:10" ht="24.9" customHeight="1" thickBot="1" x14ac:dyDescent="0.3"/>
    <row r="3" spans="1:10" s="165" customFormat="1" ht="24.9" customHeight="1" x14ac:dyDescent="0.25">
      <c r="A3" s="811" t="s">
        <v>67</v>
      </c>
      <c r="B3" s="809" t="s">
        <v>868</v>
      </c>
      <c r="C3" s="817"/>
      <c r="D3" s="810"/>
    </row>
    <row r="4" spans="1:10" s="165" customFormat="1" ht="24.9" customHeight="1" thickBot="1" x14ac:dyDescent="0.3">
      <c r="A4" s="812"/>
      <c r="B4" s="103" t="s">
        <v>77</v>
      </c>
      <c r="C4" s="210" t="s">
        <v>78</v>
      </c>
      <c r="D4" s="67" t="s">
        <v>875</v>
      </c>
    </row>
    <row r="5" spans="1:10" s="45" customFormat="1" ht="24.9" customHeight="1" x14ac:dyDescent="0.25">
      <c r="A5" s="107" t="s">
        <v>8</v>
      </c>
      <c r="B5" s="673">
        <v>2</v>
      </c>
      <c r="C5" s="602">
        <v>0</v>
      </c>
      <c r="D5" s="132">
        <f>IF(COUNT(B5:C5)=0,"",SUM(B5:C5))</f>
        <v>2</v>
      </c>
    </row>
    <row r="6" spans="1:10" s="45" customFormat="1" ht="24.9" customHeight="1" x14ac:dyDescent="0.25">
      <c r="A6" s="112" t="s">
        <v>10</v>
      </c>
      <c r="B6" s="674">
        <v>1</v>
      </c>
      <c r="C6" s="603">
        <v>0</v>
      </c>
      <c r="D6" s="73">
        <f>IF(COUNT(B6:C6)=0,"",SUM(B6:C6))</f>
        <v>1</v>
      </c>
    </row>
    <row r="7" spans="1:10" s="45" customFormat="1" ht="24.9" customHeight="1" x14ac:dyDescent="0.25">
      <c r="A7" s="381" t="s">
        <v>9</v>
      </c>
      <c r="B7" s="675">
        <v>0</v>
      </c>
      <c r="C7" s="676">
        <v>0</v>
      </c>
      <c r="D7" s="142">
        <f>IF(COUNT(B7:C7)=0,"",SUM(B7:C7))</f>
        <v>0</v>
      </c>
    </row>
    <row r="8" spans="1:10" s="45" customFormat="1" ht="24.9" customHeight="1" thickBot="1" x14ac:dyDescent="0.3">
      <c r="A8" s="117" t="s">
        <v>66</v>
      </c>
      <c r="B8" s="675">
        <v>0</v>
      </c>
      <c r="C8" s="676">
        <v>0</v>
      </c>
      <c r="D8" s="142">
        <f>IF(COUNT(B8:C8)=0,"",SUM(B8:C8))</f>
        <v>0</v>
      </c>
    </row>
    <row r="9" spans="1:10" ht="24.9" customHeight="1" thickBot="1" x14ac:dyDescent="0.3">
      <c r="A9" s="382" t="s">
        <v>875</v>
      </c>
      <c r="B9" s="122">
        <f>IF(COUNT(B5:B8)=0,"",SUM(B5:B8))</f>
        <v>3</v>
      </c>
      <c r="C9" s="123">
        <f>IF(COUNT(C5:C8)=0,"",SUM(C5:C8))</f>
        <v>0</v>
      </c>
      <c r="D9" s="124">
        <f>IF(COUNT(D5:D8)=0,"",SUM(D5:D8))</f>
        <v>3</v>
      </c>
    </row>
  </sheetData>
  <sheetProtection password="D63F" sheet="1" objects="1" scenarios="1" selectLockedCells="1"/>
  <mergeCells count="2">
    <mergeCell ref="B3:D3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J7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39.33203125" style="64" customWidth="1"/>
    <col min="2" max="6" width="12.6640625" style="64" customWidth="1"/>
    <col min="7" max="8" width="15.6640625" style="64" customWidth="1"/>
    <col min="9" max="16384" width="9.109375" style="64"/>
  </cols>
  <sheetData>
    <row r="1" spans="1:10" ht="24.9" customHeight="1" x14ac:dyDescent="0.25">
      <c r="A1" s="25" t="s">
        <v>418</v>
      </c>
      <c r="B1" s="206" t="s">
        <v>778</v>
      </c>
      <c r="C1" s="206"/>
      <c r="D1" s="206"/>
      <c r="E1" s="206"/>
      <c r="F1" s="206"/>
      <c r="G1" s="206"/>
      <c r="H1" s="206"/>
      <c r="I1" s="206"/>
      <c r="J1" s="206"/>
    </row>
    <row r="2" spans="1:10" ht="24.9" customHeight="1" thickBot="1" x14ac:dyDescent="0.3"/>
    <row r="3" spans="1:10" s="45" customFormat="1" ht="24.9" customHeight="1" x14ac:dyDescent="0.25">
      <c r="A3" s="811" t="s">
        <v>79</v>
      </c>
      <c r="B3" s="809" t="s">
        <v>834</v>
      </c>
      <c r="C3" s="817"/>
      <c r="D3" s="817"/>
      <c r="E3" s="817"/>
      <c r="F3" s="817"/>
      <c r="G3" s="809" t="s">
        <v>12</v>
      </c>
      <c r="H3" s="810"/>
    </row>
    <row r="4" spans="1:10" s="45" customFormat="1" ht="24.9" customHeight="1" thickBot="1" x14ac:dyDescent="0.3">
      <c r="A4" s="812"/>
      <c r="B4" s="103" t="s">
        <v>8</v>
      </c>
      <c r="C4" s="104" t="s">
        <v>82</v>
      </c>
      <c r="D4" s="104" t="s">
        <v>10</v>
      </c>
      <c r="E4" s="210" t="s">
        <v>66</v>
      </c>
      <c r="F4" s="278" t="s">
        <v>875</v>
      </c>
      <c r="G4" s="135" t="s">
        <v>879</v>
      </c>
      <c r="H4" s="67" t="s">
        <v>875</v>
      </c>
    </row>
    <row r="5" spans="1:10" s="45" customFormat="1" ht="24.9" customHeight="1" x14ac:dyDescent="0.25">
      <c r="A5" s="107" t="s">
        <v>80</v>
      </c>
      <c r="B5" s="50">
        <v>0</v>
      </c>
      <c r="C5" s="69">
        <v>0</v>
      </c>
      <c r="D5" s="69">
        <v>0</v>
      </c>
      <c r="E5" s="69">
        <v>0</v>
      </c>
      <c r="F5" s="70">
        <f>IF(COUNT(B5:E5)=0,"",SUM(B5:E5))</f>
        <v>0</v>
      </c>
      <c r="G5" s="212">
        <v>0</v>
      </c>
      <c r="H5" s="51">
        <v>0</v>
      </c>
    </row>
    <row r="6" spans="1:10" s="45" customFormat="1" ht="24.9" customHeight="1" thickBot="1" x14ac:dyDescent="0.3">
      <c r="A6" s="117" t="s">
        <v>81</v>
      </c>
      <c r="B6" s="58">
        <v>0</v>
      </c>
      <c r="C6" s="213">
        <v>0</v>
      </c>
      <c r="D6" s="213">
        <v>0</v>
      </c>
      <c r="E6" s="213">
        <v>0</v>
      </c>
      <c r="F6" s="77">
        <f>IF(COUNT(B6:E6)=0,"",SUM(B6:E6))</f>
        <v>0</v>
      </c>
      <c r="G6" s="215">
        <v>0</v>
      </c>
      <c r="H6" s="59">
        <v>0</v>
      </c>
    </row>
    <row r="7" spans="1:10" ht="24.9" customHeight="1" thickBot="1" x14ac:dyDescent="0.3">
      <c r="A7" s="364" t="s">
        <v>875</v>
      </c>
      <c r="B7" s="122">
        <f t="shared" ref="B7:H7" si="0">IF(COUNT(B5:B6)=0,"",SUM(B5:B6))</f>
        <v>0</v>
      </c>
      <c r="C7" s="123">
        <f t="shared" si="0"/>
        <v>0</v>
      </c>
      <c r="D7" s="123">
        <f t="shared" si="0"/>
        <v>0</v>
      </c>
      <c r="E7" s="123">
        <f t="shared" si="0"/>
        <v>0</v>
      </c>
      <c r="F7" s="124">
        <f t="shared" si="0"/>
        <v>0</v>
      </c>
      <c r="G7" s="175">
        <f t="shared" si="0"/>
        <v>0</v>
      </c>
      <c r="H7" s="124">
        <f t="shared" si="0"/>
        <v>0</v>
      </c>
    </row>
  </sheetData>
  <sheetProtection password="D63F" sheet="1" objects="1" scenarios="1" selectLockedCells="1"/>
  <mergeCells count="3">
    <mergeCell ref="B3:F3"/>
    <mergeCell ref="G3:H3"/>
    <mergeCell ref="A3:A4"/>
  </mergeCells>
  <phoneticPr fontId="4" type="noConversion"/>
  <pageMargins left="0.75" right="0.75" top="1" bottom="1" header="0.5" footer="0.5"/>
  <pageSetup paperSize="9"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10"/>
  <sheetViews>
    <sheetView workbookViewId="0">
      <selection activeCell="F8" sqref="F8"/>
    </sheetView>
  </sheetViews>
  <sheetFormatPr defaultColWidth="9.109375" defaultRowHeight="24.9" customHeight="1" x14ac:dyDescent="0.25"/>
  <cols>
    <col min="1" max="1" width="32.33203125" style="64" customWidth="1"/>
    <col min="2" max="5" width="15.6640625" style="64" customWidth="1"/>
    <col min="6" max="6" width="17.44140625" style="64" customWidth="1"/>
    <col min="7" max="7" width="16.109375" style="64" customWidth="1"/>
    <col min="8" max="9" width="15.6640625" style="64" customWidth="1"/>
    <col min="10" max="10" width="12.88671875" style="64" customWidth="1"/>
    <col min="11" max="16384" width="9.109375" style="64"/>
  </cols>
  <sheetData>
    <row r="1" spans="1:10" ht="24.9" customHeight="1" x14ac:dyDescent="0.25">
      <c r="A1" s="25" t="s">
        <v>419</v>
      </c>
      <c r="B1" s="100" t="s">
        <v>779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x14ac:dyDescent="0.25">
      <c r="A3" s="811" t="s">
        <v>83</v>
      </c>
      <c r="B3" s="815" t="s">
        <v>868</v>
      </c>
      <c r="C3" s="809" t="s">
        <v>835</v>
      </c>
      <c r="D3" s="817"/>
      <c r="E3" s="810"/>
      <c r="F3" s="809" t="s">
        <v>12</v>
      </c>
      <c r="G3" s="810"/>
      <c r="H3" s="809" t="s">
        <v>825</v>
      </c>
      <c r="I3" s="817"/>
      <c r="J3" s="810"/>
    </row>
    <row r="4" spans="1:10" s="165" customFormat="1" ht="24.9" customHeight="1" thickBot="1" x14ac:dyDescent="0.3">
      <c r="A4" s="812"/>
      <c r="B4" s="816"/>
      <c r="C4" s="103" t="s">
        <v>88</v>
      </c>
      <c r="D4" s="210" t="s">
        <v>89</v>
      </c>
      <c r="E4" s="67" t="s">
        <v>875</v>
      </c>
      <c r="F4" s="135" t="s">
        <v>879</v>
      </c>
      <c r="G4" s="67" t="s">
        <v>875</v>
      </c>
      <c r="H4" s="103" t="s">
        <v>88</v>
      </c>
      <c r="I4" s="210" t="s">
        <v>89</v>
      </c>
      <c r="J4" s="67" t="s">
        <v>875</v>
      </c>
    </row>
    <row r="5" spans="1:10" s="45" customFormat="1" ht="24.9" customHeight="1" x14ac:dyDescent="0.25">
      <c r="A5" s="168" t="s">
        <v>84</v>
      </c>
      <c r="B5" s="696">
        <v>0</v>
      </c>
      <c r="C5" s="673">
        <v>0</v>
      </c>
      <c r="D5" s="602">
        <v>0</v>
      </c>
      <c r="E5" s="132">
        <f>IF(COUNT(C5:D5)=0,"",SUM(C5:D5))</f>
        <v>0</v>
      </c>
      <c r="F5" s="673">
        <v>0</v>
      </c>
      <c r="G5" s="679">
        <v>0</v>
      </c>
      <c r="H5" s="673">
        <v>0</v>
      </c>
      <c r="I5" s="602">
        <v>0</v>
      </c>
      <c r="J5" s="132">
        <f>IF(COUNT(H5:I5)=0,"",SUM(H5:I5))</f>
        <v>0</v>
      </c>
    </row>
    <row r="6" spans="1:10" s="45" customFormat="1" ht="24.9" customHeight="1" x14ac:dyDescent="0.25">
      <c r="A6" s="196" t="s">
        <v>85</v>
      </c>
      <c r="B6" s="693">
        <v>0</v>
      </c>
      <c r="C6" s="674">
        <v>0</v>
      </c>
      <c r="D6" s="603">
        <v>0</v>
      </c>
      <c r="E6" s="73">
        <f>IF(COUNT(C6:D6)=0,"",SUM(C6:D6))</f>
        <v>0</v>
      </c>
      <c r="F6" s="674">
        <v>0</v>
      </c>
      <c r="G6" s="682">
        <v>0</v>
      </c>
      <c r="H6" s="674">
        <v>0</v>
      </c>
      <c r="I6" s="603">
        <v>0</v>
      </c>
      <c r="J6" s="73">
        <f>IF(COUNT(H6:I6)=0,"",SUM(H6:I6))</f>
        <v>0</v>
      </c>
    </row>
    <row r="7" spans="1:10" s="45" customFormat="1" ht="24.9" customHeight="1" x14ac:dyDescent="0.25">
      <c r="A7" s="196" t="s">
        <v>86</v>
      </c>
      <c r="B7" s="693">
        <v>5</v>
      </c>
      <c r="C7" s="674">
        <v>5</v>
      </c>
      <c r="D7" s="603">
        <v>0</v>
      </c>
      <c r="E7" s="73">
        <f>IF(COUNT(C7:D7)=0,"",SUM(C7:D7))</f>
        <v>5</v>
      </c>
      <c r="F7" s="674">
        <f>+G7*0.44+0.16</f>
        <v>552722</v>
      </c>
      <c r="G7" s="682">
        <f>1256186</f>
        <v>1256186</v>
      </c>
      <c r="H7" s="674">
        <f>+G7/0.8+0.5</f>
        <v>1570233</v>
      </c>
      <c r="I7" s="603">
        <v>0</v>
      </c>
      <c r="J7" s="73">
        <f>IF(COUNT(H7:I7)=0,"",SUM(H7:I7))</f>
        <v>1570233</v>
      </c>
    </row>
    <row r="8" spans="1:10" s="45" customFormat="1" ht="24.9" customHeight="1" x14ac:dyDescent="0.25">
      <c r="A8" s="196" t="s">
        <v>87</v>
      </c>
      <c r="B8" s="693">
        <v>32</v>
      </c>
      <c r="C8" s="674">
        <v>0</v>
      </c>
      <c r="D8" s="603">
        <v>32</v>
      </c>
      <c r="E8" s="73">
        <f>IF(COUNT(C8:D8)=0,"",SUM(C8:D8))</f>
        <v>32</v>
      </c>
      <c r="F8" s="674">
        <f>(1134842)-F7</f>
        <v>582120</v>
      </c>
      <c r="G8" s="682">
        <f>(2579186)-G7</f>
        <v>1323000</v>
      </c>
      <c r="H8" s="674">
        <v>0</v>
      </c>
      <c r="I8" s="603">
        <f>1653750</f>
        <v>1653750</v>
      </c>
      <c r="J8" s="73">
        <f>IF(COUNT(H8:I8)=0,"",SUM(H8:I8))</f>
        <v>1653750</v>
      </c>
    </row>
    <row r="9" spans="1:10" s="45" customFormat="1" ht="24.9" customHeight="1" thickBot="1" x14ac:dyDescent="0.3">
      <c r="A9" s="170" t="s">
        <v>1</v>
      </c>
      <c r="B9" s="694">
        <v>0</v>
      </c>
      <c r="C9" s="675">
        <v>0</v>
      </c>
      <c r="D9" s="676">
        <v>0</v>
      </c>
      <c r="E9" s="142">
        <f>IF(COUNT(C9:D9)=0,"",SUM(C9:D9))</f>
        <v>0</v>
      </c>
      <c r="F9" s="675">
        <v>0</v>
      </c>
      <c r="G9" s="685">
        <v>0</v>
      </c>
      <c r="H9" s="675">
        <v>0</v>
      </c>
      <c r="I9" s="676">
        <v>0</v>
      </c>
      <c r="J9" s="142">
        <f>IF(COUNT(H9:I9)=0,"",SUM(H9:I9))</f>
        <v>0</v>
      </c>
    </row>
    <row r="10" spans="1:10" ht="24.9" customHeight="1" thickBot="1" x14ac:dyDescent="0.3">
      <c r="A10" s="371" t="s">
        <v>875</v>
      </c>
      <c r="B10" s="187">
        <f t="shared" ref="B10:J10" si="0">IF(COUNT(B5:B9)=0,"",SUM(B5:B9))</f>
        <v>37</v>
      </c>
      <c r="C10" s="122">
        <f t="shared" si="0"/>
        <v>5</v>
      </c>
      <c r="D10" s="123">
        <f t="shared" si="0"/>
        <v>32</v>
      </c>
      <c r="E10" s="124">
        <f t="shared" si="0"/>
        <v>37</v>
      </c>
      <c r="F10" s="122">
        <f t="shared" si="0"/>
        <v>1134842</v>
      </c>
      <c r="G10" s="124">
        <f t="shared" si="0"/>
        <v>2579186</v>
      </c>
      <c r="H10" s="122">
        <f t="shared" si="0"/>
        <v>1570233</v>
      </c>
      <c r="I10" s="123">
        <f t="shared" si="0"/>
        <v>1653750</v>
      </c>
      <c r="J10" s="124">
        <f t="shared" si="0"/>
        <v>3223983</v>
      </c>
    </row>
  </sheetData>
  <sheetProtection password="D63F" sheet="1" objects="1" scenarios="1" selectLockedCells="1"/>
  <mergeCells count="5">
    <mergeCell ref="A3:A4"/>
    <mergeCell ref="C3:E3"/>
    <mergeCell ref="F3:G3"/>
    <mergeCell ref="H3:J3"/>
    <mergeCell ref="B3:B4"/>
  </mergeCells>
  <phoneticPr fontId="4" type="noConversion"/>
  <pageMargins left="0.75" right="0.75" top="1" bottom="1" header="0.5" footer="0.5"/>
  <pageSetup paperSize="9" scale="7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Q11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2" style="64" customWidth="1"/>
    <col min="2" max="2" width="15.6640625" style="64" customWidth="1"/>
    <col min="3" max="3" width="18.6640625" style="64" customWidth="1"/>
    <col min="4" max="4" width="7.6640625" style="64" bestFit="1" customWidth="1"/>
    <col min="5" max="5" width="9.109375" style="64" bestFit="1"/>
    <col min="6" max="6" width="7.5546875" style="64" bestFit="1" customWidth="1"/>
    <col min="7" max="7" width="6.88671875" style="64" bestFit="1" customWidth="1"/>
    <col min="8" max="8" width="4.88671875" style="64" bestFit="1" customWidth="1"/>
    <col min="9" max="9" width="8" style="64" bestFit="1" customWidth="1"/>
    <col min="10" max="10" width="7.6640625" style="64" bestFit="1" customWidth="1"/>
    <col min="11" max="11" width="9.109375" style="64" bestFit="1"/>
    <col min="12" max="12" width="7.5546875" style="64" bestFit="1" customWidth="1"/>
    <col min="13" max="13" width="6.88671875" style="64" bestFit="1" customWidth="1"/>
    <col min="14" max="14" width="4.88671875" style="64" bestFit="1" customWidth="1"/>
    <col min="15" max="15" width="8" style="64" bestFit="1" customWidth="1"/>
    <col min="16" max="16" width="12.44140625" style="64" customWidth="1"/>
    <col min="17" max="17" width="20" style="64" customWidth="1"/>
    <col min="18" max="16384" width="9.109375" style="64"/>
  </cols>
  <sheetData>
    <row r="1" spans="1:17" ht="24.9" customHeight="1" x14ac:dyDescent="0.25">
      <c r="A1" s="25" t="s">
        <v>457</v>
      </c>
      <c r="B1" s="100" t="s">
        <v>780</v>
      </c>
      <c r="D1" s="100"/>
      <c r="E1" s="100"/>
      <c r="F1" s="100"/>
      <c r="G1" s="100"/>
      <c r="H1" s="100"/>
      <c r="I1" s="100"/>
      <c r="J1" s="100"/>
      <c r="K1" s="100"/>
    </row>
    <row r="2" spans="1:17" ht="24.9" customHeight="1" thickBot="1" x14ac:dyDescent="0.3"/>
    <row r="3" spans="1:17" ht="24.9" customHeight="1" x14ac:dyDescent="0.25">
      <c r="A3" s="205"/>
      <c r="B3" s="376"/>
      <c r="C3" s="856" t="s">
        <v>868</v>
      </c>
      <c r="D3" s="858" t="s">
        <v>836</v>
      </c>
      <c r="E3" s="859"/>
      <c r="F3" s="859"/>
      <c r="G3" s="859"/>
      <c r="H3" s="859"/>
      <c r="I3" s="859"/>
      <c r="J3" s="866" t="s">
        <v>12</v>
      </c>
      <c r="K3" s="867"/>
      <c r="L3" s="867"/>
      <c r="M3" s="867"/>
      <c r="N3" s="867"/>
      <c r="O3" s="867"/>
      <c r="P3" s="868"/>
      <c r="Q3" s="856" t="s">
        <v>825</v>
      </c>
    </row>
    <row r="4" spans="1:17" s="45" customFormat="1" ht="24.9" customHeight="1" x14ac:dyDescent="0.25">
      <c r="A4" s="824" t="s">
        <v>90</v>
      </c>
      <c r="B4" s="811" t="s">
        <v>93</v>
      </c>
      <c r="C4" s="857"/>
      <c r="D4" s="860"/>
      <c r="E4" s="861"/>
      <c r="F4" s="861"/>
      <c r="G4" s="861"/>
      <c r="H4" s="861"/>
      <c r="I4" s="861"/>
      <c r="J4" s="869" t="s">
        <v>879</v>
      </c>
      <c r="K4" s="870"/>
      <c r="L4" s="870"/>
      <c r="M4" s="870"/>
      <c r="N4" s="870"/>
      <c r="O4" s="871"/>
      <c r="P4" s="828" t="s">
        <v>875</v>
      </c>
      <c r="Q4" s="857"/>
    </row>
    <row r="5" spans="1:17" s="45" customFormat="1" ht="24.9" customHeight="1" thickBot="1" x14ac:dyDescent="0.3">
      <c r="A5" s="825"/>
      <c r="B5" s="812"/>
      <c r="C5" s="816"/>
      <c r="D5" s="103" t="s">
        <v>96</v>
      </c>
      <c r="E5" s="104" t="s">
        <v>97</v>
      </c>
      <c r="F5" s="104" t="s">
        <v>98</v>
      </c>
      <c r="G5" s="104" t="s">
        <v>99</v>
      </c>
      <c r="H5" s="210" t="s">
        <v>1</v>
      </c>
      <c r="I5" s="67" t="s">
        <v>875</v>
      </c>
      <c r="J5" s="103" t="s">
        <v>96</v>
      </c>
      <c r="K5" s="104" t="s">
        <v>97</v>
      </c>
      <c r="L5" s="104" t="s">
        <v>98</v>
      </c>
      <c r="M5" s="104" t="s">
        <v>99</v>
      </c>
      <c r="N5" s="210" t="s">
        <v>1</v>
      </c>
      <c r="O5" s="377" t="s">
        <v>875</v>
      </c>
      <c r="P5" s="829"/>
      <c r="Q5" s="816"/>
    </row>
    <row r="6" spans="1:17" s="45" customFormat="1" ht="24.9" customHeight="1" thickBot="1" x14ac:dyDescent="0.3">
      <c r="A6" s="864" t="s">
        <v>91</v>
      </c>
      <c r="B6" s="865"/>
      <c r="C6" s="223">
        <v>0</v>
      </c>
      <c r="D6" s="225">
        <v>0</v>
      </c>
      <c r="E6" s="226">
        <v>0</v>
      </c>
      <c r="F6" s="226">
        <v>0</v>
      </c>
      <c r="G6" s="226">
        <v>0</v>
      </c>
      <c r="H6" s="226">
        <v>0</v>
      </c>
      <c r="I6" s="282">
        <f>IF(COUNT(D6:H6)=0,"",SUM(D6:H6))</f>
        <v>0</v>
      </c>
      <c r="J6" s="225">
        <v>0</v>
      </c>
      <c r="K6" s="226">
        <v>0</v>
      </c>
      <c r="L6" s="226">
        <v>0</v>
      </c>
      <c r="M6" s="226">
        <v>0</v>
      </c>
      <c r="N6" s="226">
        <v>0</v>
      </c>
      <c r="O6" s="378">
        <f>IF(COUNT(J6:N6)=0,"",SUM(J6:N6))</f>
        <v>0</v>
      </c>
      <c r="P6" s="227">
        <v>0</v>
      </c>
      <c r="Q6" s="223">
        <v>0</v>
      </c>
    </row>
    <row r="7" spans="1:17" s="45" customFormat="1" ht="24.9" customHeight="1" x14ac:dyDescent="0.25">
      <c r="A7" s="862" t="s">
        <v>92</v>
      </c>
      <c r="B7" s="286" t="s">
        <v>94</v>
      </c>
      <c r="C7" s="49">
        <v>0</v>
      </c>
      <c r="D7" s="50">
        <v>0</v>
      </c>
      <c r="E7" s="69">
        <v>0</v>
      </c>
      <c r="F7" s="69">
        <v>0</v>
      </c>
      <c r="G7" s="69">
        <v>0</v>
      </c>
      <c r="H7" s="69">
        <v>0</v>
      </c>
      <c r="I7" s="70">
        <f>IF(COUNT(D7:H7)=0,"",SUM(D7:H7))</f>
        <v>0</v>
      </c>
      <c r="J7" s="50">
        <v>0</v>
      </c>
      <c r="K7" s="69">
        <v>0</v>
      </c>
      <c r="L7" s="69">
        <v>0</v>
      </c>
      <c r="M7" s="69">
        <v>0</v>
      </c>
      <c r="N7" s="69">
        <v>0</v>
      </c>
      <c r="O7" s="379">
        <f>IF(COUNT(J7:N7)=0,"",SUM(J7:N7))</f>
        <v>0</v>
      </c>
      <c r="P7" s="51">
        <v>0</v>
      </c>
      <c r="Q7" s="49">
        <v>0</v>
      </c>
    </row>
    <row r="8" spans="1:17" s="45" customFormat="1" ht="24.9" customHeight="1" x14ac:dyDescent="0.25">
      <c r="A8" s="863"/>
      <c r="B8" s="290" t="s">
        <v>95</v>
      </c>
      <c r="C8" s="53">
        <v>0</v>
      </c>
      <c r="D8" s="54">
        <v>0</v>
      </c>
      <c r="E8" s="72">
        <v>0</v>
      </c>
      <c r="F8" s="72">
        <v>0</v>
      </c>
      <c r="G8" s="72">
        <v>0</v>
      </c>
      <c r="H8" s="72">
        <v>0</v>
      </c>
      <c r="I8" s="73">
        <f>IF(COUNT(D8:H8)=0,"",SUM(D8:H8))</f>
        <v>0</v>
      </c>
      <c r="J8" s="54">
        <v>0</v>
      </c>
      <c r="K8" s="72">
        <v>0</v>
      </c>
      <c r="L8" s="72">
        <v>0</v>
      </c>
      <c r="M8" s="72">
        <v>0</v>
      </c>
      <c r="N8" s="72">
        <v>0</v>
      </c>
      <c r="O8" s="380">
        <f>IF(COUNT(J8:N8)=0,"",SUM(J8:N8))</f>
        <v>0</v>
      </c>
      <c r="P8" s="55">
        <v>0</v>
      </c>
      <c r="Q8" s="53">
        <v>0</v>
      </c>
    </row>
    <row r="9" spans="1:17" s="45" customFormat="1" ht="24.9" customHeight="1" thickBot="1" x14ac:dyDescent="0.3">
      <c r="A9" s="863"/>
      <c r="B9" s="290" t="s">
        <v>1</v>
      </c>
      <c r="C9" s="53">
        <v>0</v>
      </c>
      <c r="D9" s="54">
        <v>0</v>
      </c>
      <c r="E9" s="72">
        <v>0</v>
      </c>
      <c r="F9" s="72">
        <v>0</v>
      </c>
      <c r="G9" s="72">
        <v>0</v>
      </c>
      <c r="H9" s="72">
        <v>0</v>
      </c>
      <c r="I9" s="73">
        <f>IF(COUNT(D9:H9)=0,"",SUM(D9:H9))</f>
        <v>0</v>
      </c>
      <c r="J9" s="54">
        <v>0</v>
      </c>
      <c r="K9" s="72">
        <v>0</v>
      </c>
      <c r="L9" s="72">
        <v>0</v>
      </c>
      <c r="M9" s="72">
        <v>0</v>
      </c>
      <c r="N9" s="72">
        <v>0</v>
      </c>
      <c r="O9" s="380">
        <f>IF(COUNT(J9:N9)=0,"",SUM(J9:N9))</f>
        <v>0</v>
      </c>
      <c r="P9" s="55">
        <v>0</v>
      </c>
      <c r="Q9" s="53">
        <v>0</v>
      </c>
    </row>
    <row r="10" spans="1:17" ht="24.9" customHeight="1" thickBot="1" x14ac:dyDescent="0.3">
      <c r="A10" s="838" t="s">
        <v>875</v>
      </c>
      <c r="B10" s="839"/>
      <c r="C10" s="174">
        <f t="shared" ref="C10:Q10" si="0">IF(COUNT(C6:C9)=0,"",SUM(C6:C9))</f>
        <v>0</v>
      </c>
      <c r="D10" s="122">
        <f t="shared" si="0"/>
        <v>0</v>
      </c>
      <c r="E10" s="123">
        <f t="shared" si="0"/>
        <v>0</v>
      </c>
      <c r="F10" s="123">
        <f t="shared" si="0"/>
        <v>0</v>
      </c>
      <c r="G10" s="123">
        <f t="shared" si="0"/>
        <v>0</v>
      </c>
      <c r="H10" s="123">
        <f t="shared" si="0"/>
        <v>0</v>
      </c>
      <c r="I10" s="124">
        <f t="shared" si="0"/>
        <v>0</v>
      </c>
      <c r="J10" s="122">
        <f t="shared" si="0"/>
        <v>0</v>
      </c>
      <c r="K10" s="123">
        <f t="shared" si="0"/>
        <v>0</v>
      </c>
      <c r="L10" s="123">
        <f t="shared" si="0"/>
        <v>0</v>
      </c>
      <c r="M10" s="123">
        <f t="shared" si="0"/>
        <v>0</v>
      </c>
      <c r="N10" s="123">
        <f t="shared" si="0"/>
        <v>0</v>
      </c>
      <c r="O10" s="123">
        <f t="shared" si="0"/>
        <v>0</v>
      </c>
      <c r="P10" s="124">
        <f t="shared" si="0"/>
        <v>0</v>
      </c>
      <c r="Q10" s="174">
        <f t="shared" si="0"/>
        <v>0</v>
      </c>
    </row>
    <row r="11" spans="1:17" ht="24.9" customHeight="1" x14ac:dyDescent="0.25">
      <c r="B11" s="36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</row>
  </sheetData>
  <sheetProtection password="D63F" sheet="1" objects="1" scenarios="1" selectLockedCells="1"/>
  <mergeCells count="11">
    <mergeCell ref="A10:B10"/>
    <mergeCell ref="C3:C5"/>
    <mergeCell ref="J3:P3"/>
    <mergeCell ref="J4:O4"/>
    <mergeCell ref="P4:P5"/>
    <mergeCell ref="Q3:Q5"/>
    <mergeCell ref="D3:I4"/>
    <mergeCell ref="A7:A9"/>
    <mergeCell ref="A6:B6"/>
    <mergeCell ref="A4:A5"/>
    <mergeCell ref="B4:B5"/>
  </mergeCells>
  <phoneticPr fontId="4" type="noConversion"/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44"/>
  <sheetViews>
    <sheetView topLeftCell="A4" workbookViewId="0">
      <selection activeCell="D10" sqref="D10"/>
    </sheetView>
  </sheetViews>
  <sheetFormatPr defaultColWidth="9.109375" defaultRowHeight="13.2" x14ac:dyDescent="0.25"/>
  <cols>
    <col min="1" max="1" width="35.5546875" style="501" customWidth="1"/>
    <col min="2" max="2" width="14.44140625" style="501" customWidth="1"/>
    <col min="3" max="3" width="17.6640625" style="501" customWidth="1"/>
    <col min="4" max="4" width="9.109375" style="501"/>
    <col min="5" max="5" width="28.109375" style="501" customWidth="1"/>
    <col min="6" max="16384" width="9.109375" style="501"/>
  </cols>
  <sheetData>
    <row r="1" spans="1:9" s="496" customFormat="1" ht="15" customHeight="1" x14ac:dyDescent="0.25"/>
    <row r="2" spans="1:9" s="496" customFormat="1" ht="15" customHeight="1" x14ac:dyDescent="0.25">
      <c r="A2" s="551" t="s">
        <v>723</v>
      </c>
      <c r="B2" s="552"/>
      <c r="I2" s="498"/>
    </row>
    <row r="3" spans="1:9" s="496" customFormat="1" ht="15" customHeight="1" x14ac:dyDescent="0.25"/>
    <row r="4" spans="1:9" s="496" customFormat="1" ht="15" customHeight="1" x14ac:dyDescent="0.25">
      <c r="A4" s="499" t="s">
        <v>740</v>
      </c>
      <c r="B4" s="500"/>
      <c r="C4" s="500"/>
      <c r="D4" s="501"/>
      <c r="E4" s="498"/>
    </row>
    <row r="5" spans="1:9" s="504" customFormat="1" ht="15" customHeight="1" x14ac:dyDescent="0.25">
      <c r="A5" s="447" t="s">
        <v>745</v>
      </c>
      <c r="B5" s="502" t="s">
        <v>749</v>
      </c>
      <c r="C5" s="503"/>
    </row>
    <row r="6" spans="1:9" s="504" customFormat="1" ht="15" customHeight="1" x14ac:dyDescent="0.25">
      <c r="A6" s="505" t="s">
        <v>746</v>
      </c>
      <c r="B6" s="506" t="s">
        <v>750</v>
      </c>
      <c r="C6" s="503"/>
    </row>
    <row r="7" spans="1:9" s="504" customFormat="1" ht="15" customHeight="1" x14ac:dyDescent="0.25">
      <c r="A7" s="505" t="s">
        <v>747</v>
      </c>
      <c r="B7" s="507" t="s">
        <v>751</v>
      </c>
      <c r="C7" s="503"/>
    </row>
    <row r="8" spans="1:9" s="504" customFormat="1" ht="15" customHeight="1" x14ac:dyDescent="0.25">
      <c r="A8" s="508"/>
      <c r="B8" s="508"/>
      <c r="C8" s="503"/>
    </row>
    <row r="9" spans="1:9" s="504" customFormat="1" ht="15" customHeight="1" x14ac:dyDescent="0.25">
      <c r="A9" s="499" t="s">
        <v>748</v>
      </c>
      <c r="B9" s="509"/>
      <c r="C9" s="510"/>
    </row>
    <row r="10" spans="1:9" s="512" customFormat="1" ht="15" customHeight="1" x14ac:dyDescent="0.25">
      <c r="A10" s="505" t="s">
        <v>716</v>
      </c>
      <c r="B10" s="511" t="s">
        <v>385</v>
      </c>
      <c r="C10" s="503"/>
    </row>
    <row r="11" spans="1:9" s="512" customFormat="1" ht="15" customHeight="1" x14ac:dyDescent="0.25">
      <c r="A11" s="505" t="s">
        <v>717</v>
      </c>
      <c r="B11" s="511" t="s">
        <v>386</v>
      </c>
      <c r="C11" s="503"/>
    </row>
    <row r="12" spans="1:9" s="512" customFormat="1" ht="15" customHeight="1" x14ac:dyDescent="0.25">
      <c r="A12" s="513" t="s">
        <v>718</v>
      </c>
      <c r="B12" s="514" t="s">
        <v>387</v>
      </c>
      <c r="C12" s="515"/>
    </row>
    <row r="13" spans="1:9" s="504" customFormat="1" ht="15" customHeight="1" x14ac:dyDescent="0.25"/>
    <row r="14" spans="1:9" s="496" customFormat="1" ht="15" customHeight="1" x14ac:dyDescent="0.25">
      <c r="A14" s="499" t="s">
        <v>719</v>
      </c>
      <c r="B14" s="501"/>
      <c r="C14" s="501"/>
      <c r="D14" s="498"/>
    </row>
    <row r="15" spans="1:9" s="479" customFormat="1" ht="15" customHeight="1" x14ac:dyDescent="0.25">
      <c r="A15" s="516" t="s">
        <v>388</v>
      </c>
      <c r="B15" s="516" t="s">
        <v>389</v>
      </c>
      <c r="D15" s="488"/>
      <c r="G15" s="488"/>
      <c r="H15" s="488"/>
      <c r="I15" s="517"/>
    </row>
    <row r="16" spans="1:9" s="479" customFormat="1" ht="15" customHeight="1" x14ac:dyDescent="0.25">
      <c r="A16" s="516" t="s">
        <v>720</v>
      </c>
      <c r="B16" s="516" t="s">
        <v>390</v>
      </c>
      <c r="D16" s="488"/>
      <c r="G16" s="488"/>
      <c r="H16" s="488"/>
      <c r="I16" s="517"/>
    </row>
    <row r="17" spans="1:9" s="479" customFormat="1" ht="15" customHeight="1" x14ac:dyDescent="0.25">
      <c r="A17" s="516" t="s">
        <v>502</v>
      </c>
      <c r="B17" s="516" t="s">
        <v>503</v>
      </c>
      <c r="D17" s="488"/>
      <c r="G17" s="488"/>
      <c r="H17" s="488"/>
      <c r="I17" s="517"/>
    </row>
    <row r="18" spans="1:9" s="479" customFormat="1" ht="15" customHeight="1" x14ac:dyDescent="0.25">
      <c r="A18" s="516" t="s">
        <v>721</v>
      </c>
      <c r="B18" s="516" t="s">
        <v>391</v>
      </c>
      <c r="D18" s="488"/>
      <c r="G18" s="488"/>
      <c r="H18" s="488"/>
      <c r="I18" s="517"/>
    </row>
    <row r="19" spans="1:9" s="479" customFormat="1" ht="15" customHeight="1" x14ac:dyDescent="0.25">
      <c r="A19" s="516" t="s">
        <v>722</v>
      </c>
      <c r="B19" s="516" t="s">
        <v>392</v>
      </c>
      <c r="D19" s="488"/>
      <c r="G19" s="488"/>
      <c r="H19" s="488"/>
      <c r="I19" s="517"/>
    </row>
    <row r="20" spans="1:9" s="479" customFormat="1" ht="15" customHeight="1" x14ac:dyDescent="0.25">
      <c r="A20" s="516" t="s">
        <v>724</v>
      </c>
      <c r="B20" s="516" t="s">
        <v>393</v>
      </c>
      <c r="D20" s="488"/>
      <c r="G20" s="488"/>
      <c r="H20" s="488"/>
      <c r="I20" s="517"/>
    </row>
    <row r="21" spans="1:9" s="479" customFormat="1" ht="15" customHeight="1" x14ac:dyDescent="0.25">
      <c r="A21" s="516" t="s">
        <v>394</v>
      </c>
      <c r="B21" s="516" t="s">
        <v>395</v>
      </c>
      <c r="D21" s="480"/>
    </row>
    <row r="22" spans="1:9" s="479" customFormat="1" ht="15" customHeight="1" x14ac:dyDescent="0.25">
      <c r="A22" s="516" t="s">
        <v>725</v>
      </c>
      <c r="B22" s="516" t="s">
        <v>396</v>
      </c>
    </row>
    <row r="23" spans="1:9" s="479" customFormat="1" ht="15" customHeight="1" x14ac:dyDescent="0.25">
      <c r="A23" s="516" t="s">
        <v>726</v>
      </c>
      <c r="B23" s="516" t="s">
        <v>397</v>
      </c>
    </row>
    <row r="24" spans="1:9" s="479" customFormat="1" ht="15" customHeight="1" x14ac:dyDescent="0.25">
      <c r="A24" s="516" t="s">
        <v>727</v>
      </c>
      <c r="B24" s="516" t="s">
        <v>398</v>
      </c>
    </row>
    <row r="25" spans="1:9" s="479" customFormat="1" ht="15" customHeight="1" x14ac:dyDescent="0.25">
      <c r="A25" s="516" t="s">
        <v>728</v>
      </c>
      <c r="B25" s="516" t="s">
        <v>399</v>
      </c>
    </row>
    <row r="26" spans="1:9" s="479" customFormat="1" ht="15" customHeight="1" x14ac:dyDescent="0.25">
      <c r="A26" s="516" t="s">
        <v>729</v>
      </c>
      <c r="B26" s="516" t="s">
        <v>400</v>
      </c>
    </row>
    <row r="27" spans="1:9" s="479" customFormat="1" ht="15" customHeight="1" x14ac:dyDescent="0.25">
      <c r="A27" s="516" t="s">
        <v>730</v>
      </c>
      <c r="B27" s="516" t="s">
        <v>401</v>
      </c>
    </row>
    <row r="28" spans="1:9" s="479" customFormat="1" ht="15" customHeight="1" x14ac:dyDescent="0.25">
      <c r="A28" s="516" t="s">
        <v>731</v>
      </c>
      <c r="B28" s="516" t="s">
        <v>402</v>
      </c>
    </row>
    <row r="29" spans="1:9" s="479" customFormat="1" ht="15" customHeight="1" x14ac:dyDescent="0.25">
      <c r="A29" s="516" t="s">
        <v>732</v>
      </c>
      <c r="B29" s="516" t="s">
        <v>403</v>
      </c>
    </row>
    <row r="30" spans="1:9" s="479" customFormat="1" ht="15" customHeight="1" x14ac:dyDescent="0.25">
      <c r="A30" s="516" t="s">
        <v>733</v>
      </c>
      <c r="B30" s="516" t="s">
        <v>404</v>
      </c>
    </row>
    <row r="31" spans="1:9" s="479" customFormat="1" ht="15" customHeight="1" x14ac:dyDescent="0.25">
      <c r="A31" s="516" t="s">
        <v>734</v>
      </c>
      <c r="B31" s="516" t="s">
        <v>405</v>
      </c>
    </row>
    <row r="32" spans="1:9" s="479" customFormat="1" ht="15" customHeight="1" x14ac:dyDescent="0.25">
      <c r="A32" s="516" t="s">
        <v>406</v>
      </c>
      <c r="B32" s="516" t="s">
        <v>407</v>
      </c>
    </row>
    <row r="33" spans="1:2" s="479" customFormat="1" ht="15" customHeight="1" x14ac:dyDescent="0.25">
      <c r="A33" s="516" t="s">
        <v>735</v>
      </c>
      <c r="B33" s="516" t="s">
        <v>408</v>
      </c>
    </row>
    <row r="34" spans="1:2" s="479" customFormat="1" ht="15" customHeight="1" x14ac:dyDescent="0.25">
      <c r="A34" s="516" t="s">
        <v>736</v>
      </c>
      <c r="B34" s="516" t="s">
        <v>409</v>
      </c>
    </row>
    <row r="35" spans="1:2" s="479" customFormat="1" ht="15" customHeight="1" x14ac:dyDescent="0.25">
      <c r="A35" s="516" t="s">
        <v>737</v>
      </c>
      <c r="B35" s="516" t="s">
        <v>410</v>
      </c>
    </row>
    <row r="36" spans="1:2" s="479" customFormat="1" ht="15" customHeight="1" x14ac:dyDescent="0.25">
      <c r="A36" s="516" t="s">
        <v>504</v>
      </c>
      <c r="B36" s="516" t="s">
        <v>505</v>
      </c>
    </row>
    <row r="37" spans="1:2" s="479" customFormat="1" ht="15" customHeight="1" x14ac:dyDescent="0.25">
      <c r="A37" s="516" t="s">
        <v>738</v>
      </c>
      <c r="B37" s="516" t="s">
        <v>411</v>
      </c>
    </row>
    <row r="38" spans="1:2" s="479" customFormat="1" ht="15" customHeight="1" x14ac:dyDescent="0.25">
      <c r="A38" s="516" t="s">
        <v>412</v>
      </c>
      <c r="B38" s="516" t="s">
        <v>413</v>
      </c>
    </row>
    <row r="39" spans="1:2" s="479" customFormat="1" ht="15" customHeight="1" x14ac:dyDescent="0.25">
      <c r="A39" s="516" t="s">
        <v>739</v>
      </c>
      <c r="B39" s="516" t="s">
        <v>414</v>
      </c>
    </row>
    <row r="40" spans="1:2" s="479" customFormat="1" ht="15" customHeight="1" x14ac:dyDescent="0.25">
      <c r="A40" s="516" t="s">
        <v>741</v>
      </c>
      <c r="B40" s="516" t="s">
        <v>415</v>
      </c>
    </row>
    <row r="41" spans="1:2" s="479" customFormat="1" ht="15" customHeight="1" x14ac:dyDescent="0.25">
      <c r="A41" s="516" t="s">
        <v>742</v>
      </c>
      <c r="B41" s="516" t="s">
        <v>508</v>
      </c>
    </row>
    <row r="42" spans="1:2" s="496" customFormat="1" ht="15" customHeight="1" x14ac:dyDescent="0.25"/>
    <row r="43" spans="1:2" ht="15" customHeight="1" x14ac:dyDescent="0.25">
      <c r="A43" s="499" t="s">
        <v>743</v>
      </c>
    </row>
    <row r="44" spans="1:2" s="518" customFormat="1" ht="15" customHeight="1" x14ac:dyDescent="0.25">
      <c r="A44" s="518" t="s">
        <v>744</v>
      </c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scale="70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N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2.33203125" style="64" customWidth="1"/>
    <col min="2" max="2" width="32.33203125" style="64" customWidth="1"/>
    <col min="3" max="16384" width="9.109375" style="64"/>
  </cols>
  <sheetData>
    <row r="1" spans="1:14" ht="24.9" customHeight="1" x14ac:dyDescent="0.25">
      <c r="A1" s="25" t="s">
        <v>458</v>
      </c>
      <c r="B1" s="206" t="s">
        <v>780</v>
      </c>
      <c r="C1" s="206"/>
      <c r="D1" s="206"/>
      <c r="E1" s="206"/>
      <c r="F1" s="206"/>
      <c r="G1" s="206"/>
      <c r="H1" s="206"/>
      <c r="I1" s="206"/>
      <c r="J1" s="206"/>
      <c r="K1" s="206"/>
      <c r="L1" s="372"/>
      <c r="M1" s="372"/>
      <c r="N1" s="372"/>
    </row>
    <row r="2" spans="1:14" ht="24.9" customHeight="1" thickBot="1" x14ac:dyDescent="0.3"/>
    <row r="3" spans="1:14" s="45" customFormat="1" ht="24.9" customHeight="1" thickBot="1" x14ac:dyDescent="0.3">
      <c r="A3" s="375" t="s">
        <v>100</v>
      </c>
      <c r="B3" s="136" t="s">
        <v>868</v>
      </c>
    </row>
    <row r="4" spans="1:14" s="45" customFormat="1" ht="24.9" customHeight="1" x14ac:dyDescent="0.25">
      <c r="A4" s="107" t="s">
        <v>96</v>
      </c>
      <c r="B4" s="49">
        <v>0</v>
      </c>
    </row>
    <row r="5" spans="1:14" s="45" customFormat="1" ht="24.9" customHeight="1" x14ac:dyDescent="0.25">
      <c r="A5" s="112" t="s">
        <v>97</v>
      </c>
      <c r="B5" s="53">
        <v>0</v>
      </c>
    </row>
    <row r="6" spans="1:14" s="45" customFormat="1" ht="24.9" customHeight="1" x14ac:dyDescent="0.25">
      <c r="A6" s="112" t="s">
        <v>98</v>
      </c>
      <c r="B6" s="53">
        <v>0</v>
      </c>
    </row>
    <row r="7" spans="1:14" s="45" customFormat="1" ht="24.9" customHeight="1" x14ac:dyDescent="0.25">
      <c r="A7" s="112" t="s">
        <v>99</v>
      </c>
      <c r="B7" s="53">
        <v>0</v>
      </c>
    </row>
    <row r="8" spans="1:14" s="45" customFormat="1" ht="24.9" customHeight="1" thickBot="1" x14ac:dyDescent="0.3">
      <c r="A8" s="117" t="s">
        <v>1</v>
      </c>
      <c r="B8" s="57">
        <v>0</v>
      </c>
    </row>
    <row r="9" spans="1:14" ht="24.9" customHeight="1" thickBot="1" x14ac:dyDescent="0.3">
      <c r="A9" s="364" t="s">
        <v>875</v>
      </c>
      <c r="B9" s="174">
        <f>IF(COUNT(B4:B8)=0,"",SUM(B4:B8))</f>
        <v>0</v>
      </c>
    </row>
    <row r="10" spans="1:14" ht="24.9" customHeight="1" x14ac:dyDescent="0.25">
      <c r="A10" s="360"/>
      <c r="B10" s="270"/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3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5" style="64" customWidth="1"/>
    <col min="2" max="2" width="25.88671875" style="64" customWidth="1"/>
    <col min="3" max="3" width="24.33203125" style="64" customWidth="1"/>
    <col min="4" max="5" width="20.6640625" style="64" customWidth="1"/>
    <col min="6" max="16384" width="9.109375" style="64"/>
  </cols>
  <sheetData>
    <row r="1" spans="1:11" ht="24.9" customHeight="1" x14ac:dyDescent="0.25">
      <c r="A1" s="25" t="s">
        <v>420</v>
      </c>
      <c r="B1" s="100" t="s">
        <v>781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90</v>
      </c>
      <c r="B3" s="815" t="s">
        <v>868</v>
      </c>
      <c r="C3" s="815" t="s">
        <v>826</v>
      </c>
      <c r="D3" s="809" t="s">
        <v>12</v>
      </c>
      <c r="E3" s="810"/>
    </row>
    <row r="4" spans="1:11" s="165" customFormat="1" ht="24.9" customHeight="1" thickBot="1" x14ac:dyDescent="0.3">
      <c r="A4" s="812"/>
      <c r="B4" s="857"/>
      <c r="C4" s="857"/>
      <c r="D4" s="46" t="s">
        <v>879</v>
      </c>
      <c r="E4" s="47" t="s">
        <v>875</v>
      </c>
    </row>
    <row r="5" spans="1:11" s="45" customFormat="1" ht="24.9" customHeight="1" x14ac:dyDescent="0.25">
      <c r="A5" s="168" t="s">
        <v>102</v>
      </c>
      <c r="B5" s="49">
        <v>0</v>
      </c>
      <c r="C5" s="259"/>
      <c r="D5" s="50">
        <v>0</v>
      </c>
      <c r="E5" s="51">
        <v>0</v>
      </c>
    </row>
    <row r="6" spans="1:11" s="45" customFormat="1" ht="24.9" customHeight="1" x14ac:dyDescent="0.25">
      <c r="A6" s="196" t="s">
        <v>103</v>
      </c>
      <c r="B6" s="53">
        <v>0</v>
      </c>
      <c r="C6" s="370"/>
      <c r="D6" s="54">
        <v>0</v>
      </c>
      <c r="E6" s="55">
        <v>0</v>
      </c>
    </row>
    <row r="7" spans="1:11" s="45" customFormat="1" ht="24.9" customHeight="1" x14ac:dyDescent="0.25">
      <c r="A7" s="196" t="s">
        <v>104</v>
      </c>
      <c r="B7" s="53">
        <v>0</v>
      </c>
      <c r="C7" s="370"/>
      <c r="D7" s="54">
        <v>0</v>
      </c>
      <c r="E7" s="55">
        <v>0</v>
      </c>
    </row>
    <row r="8" spans="1:11" s="45" customFormat="1" ht="24.9" customHeight="1" x14ac:dyDescent="0.25">
      <c r="A8" s="196" t="s">
        <v>105</v>
      </c>
      <c r="B8" s="53">
        <v>0</v>
      </c>
      <c r="C8" s="370"/>
      <c r="D8" s="54">
        <v>0</v>
      </c>
      <c r="E8" s="55">
        <v>0</v>
      </c>
    </row>
    <row r="9" spans="1:11" s="45" customFormat="1" ht="24.9" customHeight="1" x14ac:dyDescent="0.25">
      <c r="A9" s="196" t="s">
        <v>37</v>
      </c>
      <c r="B9" s="53">
        <v>0</v>
      </c>
      <c r="C9" s="370"/>
      <c r="D9" s="54">
        <v>0</v>
      </c>
      <c r="E9" s="55">
        <v>0</v>
      </c>
    </row>
    <row r="10" spans="1:11" s="45" customFormat="1" ht="24.9" customHeight="1" x14ac:dyDescent="0.25">
      <c r="A10" s="196" t="s">
        <v>36</v>
      </c>
      <c r="B10" s="53">
        <v>0</v>
      </c>
      <c r="C10" s="370"/>
      <c r="D10" s="54">
        <v>0</v>
      </c>
      <c r="E10" s="55">
        <v>0</v>
      </c>
    </row>
    <row r="11" spans="1:11" s="45" customFormat="1" ht="24.9" customHeight="1" thickBot="1" x14ac:dyDescent="0.3">
      <c r="A11" s="170" t="s">
        <v>101</v>
      </c>
      <c r="B11" s="57">
        <v>0</v>
      </c>
      <c r="C11" s="261"/>
      <c r="D11" s="58">
        <v>0</v>
      </c>
      <c r="E11" s="59">
        <v>0</v>
      </c>
    </row>
    <row r="12" spans="1:11" ht="24.9" customHeight="1" thickBot="1" x14ac:dyDescent="0.3">
      <c r="A12" s="371" t="s">
        <v>875</v>
      </c>
      <c r="B12" s="250">
        <f>IF(COUNT(B5:B11)=0,"",SUM(B5:B11))</f>
        <v>0</v>
      </c>
      <c r="C12" s="556">
        <v>0</v>
      </c>
      <c r="D12" s="251">
        <f>IF(COUNT(D5:D11)=0,"",SUM(D5:D11))</f>
        <v>0</v>
      </c>
      <c r="E12" s="253">
        <f>IF(COUNT(E5:E11)=0,"",SUM(E5:E11))</f>
        <v>0</v>
      </c>
    </row>
    <row r="13" spans="1:11" ht="24.9" customHeight="1" thickBot="1" x14ac:dyDescent="0.3">
      <c r="A13" s="369" t="s">
        <v>21</v>
      </c>
      <c r="B13" s="192">
        <v>0</v>
      </c>
      <c r="C13" s="266"/>
      <c r="D13" s="255">
        <v>0</v>
      </c>
      <c r="E13" s="257"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K21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1.5546875" style="64" customWidth="1"/>
    <col min="2" max="2" width="14.6640625" style="64" customWidth="1"/>
    <col min="3" max="8" width="12.6640625" style="64" customWidth="1"/>
    <col min="9" max="10" width="15.6640625" style="64" customWidth="1"/>
    <col min="11" max="16384" width="9.109375" style="64"/>
  </cols>
  <sheetData>
    <row r="1" spans="1:11" ht="24.9" customHeight="1" x14ac:dyDescent="0.25">
      <c r="A1" s="25" t="s">
        <v>421</v>
      </c>
      <c r="B1" s="100" t="s">
        <v>782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112</v>
      </c>
      <c r="B3" s="815" t="s">
        <v>831</v>
      </c>
      <c r="C3" s="809" t="s">
        <v>868</v>
      </c>
      <c r="D3" s="817"/>
      <c r="E3" s="817"/>
      <c r="F3" s="817"/>
      <c r="G3" s="817"/>
      <c r="H3" s="817"/>
      <c r="I3" s="809" t="s">
        <v>12</v>
      </c>
      <c r="J3" s="810"/>
    </row>
    <row r="4" spans="1:11" s="165" customFormat="1" ht="24.9" customHeight="1" x14ac:dyDescent="0.25">
      <c r="A4" s="811"/>
      <c r="B4" s="857"/>
      <c r="C4" s="869" t="s">
        <v>117</v>
      </c>
      <c r="D4" s="870"/>
      <c r="E4" s="870"/>
      <c r="F4" s="871"/>
      <c r="G4" s="875" t="s">
        <v>118</v>
      </c>
      <c r="H4" s="872" t="s">
        <v>875</v>
      </c>
      <c r="I4" s="832" t="s">
        <v>879</v>
      </c>
      <c r="J4" s="876" t="s">
        <v>875</v>
      </c>
    </row>
    <row r="5" spans="1:11" s="165" customFormat="1" ht="24.9" customHeight="1" thickBot="1" x14ac:dyDescent="0.3">
      <c r="A5" s="812"/>
      <c r="B5" s="816"/>
      <c r="C5" s="46" t="s">
        <v>370</v>
      </c>
      <c r="D5" s="243" t="s">
        <v>371</v>
      </c>
      <c r="E5" s="243" t="s">
        <v>372</v>
      </c>
      <c r="F5" s="243" t="s">
        <v>373</v>
      </c>
      <c r="G5" s="872"/>
      <c r="H5" s="873"/>
      <c r="I5" s="814"/>
      <c r="J5" s="829"/>
    </row>
    <row r="6" spans="1:11" s="45" customFormat="1" ht="24.9" customHeight="1" x14ac:dyDescent="0.25">
      <c r="A6" s="168" t="s">
        <v>113</v>
      </c>
      <c r="B6" s="49">
        <v>0</v>
      </c>
      <c r="C6" s="50">
        <v>0</v>
      </c>
      <c r="D6" s="69">
        <v>0</v>
      </c>
      <c r="E6" s="69">
        <v>0</v>
      </c>
      <c r="F6" s="69">
        <v>0</v>
      </c>
      <c r="G6" s="69">
        <v>0</v>
      </c>
      <c r="H6" s="70">
        <f t="shared" ref="H6:H15" si="0">IF(COUNT(C6:G6)=0,"",SUM(C6:G6))</f>
        <v>0</v>
      </c>
      <c r="I6" s="50">
        <v>0</v>
      </c>
      <c r="J6" s="51">
        <v>0</v>
      </c>
    </row>
    <row r="7" spans="1:11" s="45" customFormat="1" ht="24.9" customHeight="1" x14ac:dyDescent="0.25">
      <c r="A7" s="196" t="s">
        <v>114</v>
      </c>
      <c r="B7" s="53">
        <v>0</v>
      </c>
      <c r="C7" s="54">
        <v>0</v>
      </c>
      <c r="D7" s="72">
        <v>0</v>
      </c>
      <c r="E7" s="72">
        <v>0</v>
      </c>
      <c r="F7" s="72">
        <v>0</v>
      </c>
      <c r="G7" s="72">
        <v>0</v>
      </c>
      <c r="H7" s="73">
        <f t="shared" si="0"/>
        <v>0</v>
      </c>
      <c r="I7" s="54">
        <v>0</v>
      </c>
      <c r="J7" s="55">
        <v>0</v>
      </c>
    </row>
    <row r="8" spans="1:11" s="45" customFormat="1" ht="24.9" customHeight="1" x14ac:dyDescent="0.25">
      <c r="A8" s="196" t="s">
        <v>115</v>
      </c>
      <c r="B8" s="53">
        <v>0</v>
      </c>
      <c r="C8" s="54">
        <v>0</v>
      </c>
      <c r="D8" s="72">
        <v>0</v>
      </c>
      <c r="E8" s="72">
        <v>0</v>
      </c>
      <c r="F8" s="72">
        <v>0</v>
      </c>
      <c r="G8" s="72">
        <v>0</v>
      </c>
      <c r="H8" s="73">
        <f t="shared" si="0"/>
        <v>0</v>
      </c>
      <c r="I8" s="54">
        <v>0</v>
      </c>
      <c r="J8" s="55">
        <v>0</v>
      </c>
    </row>
    <row r="9" spans="1:11" s="45" customFormat="1" ht="24.9" customHeight="1" x14ac:dyDescent="0.25">
      <c r="A9" s="196" t="s">
        <v>116</v>
      </c>
      <c r="B9" s="53">
        <v>0</v>
      </c>
      <c r="C9" s="54">
        <v>0</v>
      </c>
      <c r="D9" s="72">
        <v>0</v>
      </c>
      <c r="E9" s="72">
        <v>0</v>
      </c>
      <c r="F9" s="72">
        <v>0</v>
      </c>
      <c r="G9" s="72">
        <v>0</v>
      </c>
      <c r="H9" s="73">
        <f t="shared" si="0"/>
        <v>0</v>
      </c>
      <c r="I9" s="54">
        <v>0</v>
      </c>
      <c r="J9" s="55">
        <v>0</v>
      </c>
    </row>
    <row r="10" spans="1:11" s="45" customFormat="1" ht="24.9" customHeight="1" x14ac:dyDescent="0.25">
      <c r="A10" s="196" t="s">
        <v>106</v>
      </c>
      <c r="B10" s="53">
        <v>0</v>
      </c>
      <c r="C10" s="54">
        <v>0</v>
      </c>
      <c r="D10" s="72">
        <v>0</v>
      </c>
      <c r="E10" s="72">
        <v>0</v>
      </c>
      <c r="F10" s="72">
        <v>0</v>
      </c>
      <c r="G10" s="72">
        <v>0</v>
      </c>
      <c r="H10" s="73">
        <f t="shared" si="0"/>
        <v>0</v>
      </c>
      <c r="I10" s="54">
        <v>0</v>
      </c>
      <c r="J10" s="55">
        <v>0</v>
      </c>
    </row>
    <row r="11" spans="1:11" s="45" customFormat="1" ht="24.9" customHeight="1" x14ac:dyDescent="0.25">
      <c r="A11" s="196" t="s">
        <v>107</v>
      </c>
      <c r="B11" s="53">
        <v>0</v>
      </c>
      <c r="C11" s="54">
        <v>0</v>
      </c>
      <c r="D11" s="72">
        <v>0</v>
      </c>
      <c r="E11" s="72">
        <v>0</v>
      </c>
      <c r="F11" s="72">
        <v>0</v>
      </c>
      <c r="G11" s="72">
        <v>0</v>
      </c>
      <c r="H11" s="73">
        <f t="shared" si="0"/>
        <v>0</v>
      </c>
      <c r="I11" s="54">
        <v>0</v>
      </c>
      <c r="J11" s="55">
        <v>0</v>
      </c>
    </row>
    <row r="12" spans="1:11" s="45" customFormat="1" ht="24.9" customHeight="1" x14ac:dyDescent="0.25">
      <c r="A12" s="196" t="s">
        <v>108</v>
      </c>
      <c r="B12" s="53">
        <v>0</v>
      </c>
      <c r="C12" s="54">
        <v>0</v>
      </c>
      <c r="D12" s="72">
        <v>0</v>
      </c>
      <c r="E12" s="72">
        <v>0</v>
      </c>
      <c r="F12" s="72">
        <v>0</v>
      </c>
      <c r="G12" s="72">
        <v>0</v>
      </c>
      <c r="H12" s="73">
        <f t="shared" si="0"/>
        <v>0</v>
      </c>
      <c r="I12" s="54">
        <v>0</v>
      </c>
      <c r="J12" s="55">
        <v>0</v>
      </c>
    </row>
    <row r="13" spans="1:11" s="45" customFormat="1" ht="24.9" customHeight="1" x14ac:dyDescent="0.25">
      <c r="A13" s="196" t="s">
        <v>109</v>
      </c>
      <c r="B13" s="53">
        <v>0</v>
      </c>
      <c r="C13" s="54">
        <v>0</v>
      </c>
      <c r="D13" s="72">
        <v>0</v>
      </c>
      <c r="E13" s="72">
        <v>0</v>
      </c>
      <c r="F13" s="72">
        <v>0</v>
      </c>
      <c r="G13" s="72">
        <v>0</v>
      </c>
      <c r="H13" s="73">
        <f t="shared" si="0"/>
        <v>0</v>
      </c>
      <c r="I13" s="54">
        <v>0</v>
      </c>
      <c r="J13" s="55">
        <v>0</v>
      </c>
    </row>
    <row r="14" spans="1:11" s="45" customFormat="1" ht="24.9" customHeight="1" x14ac:dyDescent="0.25">
      <c r="A14" s="196" t="s">
        <v>110</v>
      </c>
      <c r="B14" s="53">
        <v>0</v>
      </c>
      <c r="C14" s="54">
        <v>0</v>
      </c>
      <c r="D14" s="72">
        <v>0</v>
      </c>
      <c r="E14" s="72">
        <v>0</v>
      </c>
      <c r="F14" s="72">
        <v>0</v>
      </c>
      <c r="G14" s="72">
        <v>0</v>
      </c>
      <c r="H14" s="73">
        <f t="shared" si="0"/>
        <v>0</v>
      </c>
      <c r="I14" s="54">
        <v>0</v>
      </c>
      <c r="J14" s="55">
        <v>0</v>
      </c>
    </row>
    <row r="15" spans="1:11" s="45" customFormat="1" ht="24.9" customHeight="1" thickBot="1" x14ac:dyDescent="0.3">
      <c r="A15" s="170" t="s">
        <v>111</v>
      </c>
      <c r="B15" s="57">
        <v>0</v>
      </c>
      <c r="C15" s="58">
        <v>0</v>
      </c>
      <c r="D15" s="213">
        <v>0</v>
      </c>
      <c r="E15" s="213">
        <v>0</v>
      </c>
      <c r="F15" s="213">
        <v>0</v>
      </c>
      <c r="G15" s="213">
        <v>0</v>
      </c>
      <c r="H15" s="77">
        <f t="shared" si="0"/>
        <v>0</v>
      </c>
      <c r="I15" s="58">
        <v>0</v>
      </c>
      <c r="J15" s="59">
        <v>0</v>
      </c>
    </row>
    <row r="16" spans="1:11" ht="24.9" customHeight="1" thickBot="1" x14ac:dyDescent="0.3">
      <c r="A16" s="364" t="s">
        <v>875</v>
      </c>
      <c r="B16" s="250">
        <f t="shared" ref="B16:J16" si="1">IF(COUNT(B6:B15)=0,"",SUM(B6:B15))</f>
        <v>0</v>
      </c>
      <c r="C16" s="251">
        <f t="shared" si="1"/>
        <v>0</v>
      </c>
      <c r="D16" s="252">
        <f t="shared" si="1"/>
        <v>0</v>
      </c>
      <c r="E16" s="252">
        <f t="shared" si="1"/>
        <v>0</v>
      </c>
      <c r="F16" s="252">
        <f t="shared" si="1"/>
        <v>0</v>
      </c>
      <c r="G16" s="252">
        <f t="shared" si="1"/>
        <v>0</v>
      </c>
      <c r="H16" s="253">
        <f t="shared" si="1"/>
        <v>0</v>
      </c>
      <c r="I16" s="251">
        <f t="shared" si="1"/>
        <v>0</v>
      </c>
      <c r="J16" s="253">
        <f t="shared" si="1"/>
        <v>0</v>
      </c>
    </row>
    <row r="17" spans="1:10" ht="24.9" customHeight="1" thickBot="1" x14ac:dyDescent="0.3">
      <c r="A17" s="369" t="s">
        <v>21</v>
      </c>
      <c r="B17" s="192">
        <v>0</v>
      </c>
      <c r="C17" s="367"/>
      <c r="D17" s="368"/>
      <c r="E17" s="368"/>
      <c r="F17" s="368"/>
      <c r="G17" s="368"/>
      <c r="H17" s="267"/>
      <c r="I17" s="255">
        <v>0</v>
      </c>
      <c r="J17" s="257">
        <v>0</v>
      </c>
    </row>
    <row r="19" spans="1:10" ht="24.9" customHeight="1" x14ac:dyDescent="0.25">
      <c r="B19" s="874"/>
    </row>
    <row r="20" spans="1:10" ht="24.9" customHeight="1" x14ac:dyDescent="0.25">
      <c r="B20" s="874"/>
    </row>
    <row r="21" spans="1:10" ht="24.9" customHeight="1" x14ac:dyDescent="0.25">
      <c r="B21" s="874"/>
    </row>
  </sheetData>
  <sheetProtection password="D63F" sheet="1" objects="1" scenarios="1" selectLockedCells="1"/>
  <mergeCells count="10">
    <mergeCell ref="A3:A5"/>
    <mergeCell ref="H4:H5"/>
    <mergeCell ref="I3:J3"/>
    <mergeCell ref="B19:B21"/>
    <mergeCell ref="G4:G5"/>
    <mergeCell ref="I4:I5"/>
    <mergeCell ref="J4:J5"/>
    <mergeCell ref="C3:H3"/>
    <mergeCell ref="C4:F4"/>
    <mergeCell ref="B3:B5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J17"/>
  <sheetViews>
    <sheetView workbookViewId="0">
      <selection activeCell="D10" sqref="D10"/>
    </sheetView>
  </sheetViews>
  <sheetFormatPr defaultColWidth="45" defaultRowHeight="24.9" customHeight="1" x14ac:dyDescent="0.25"/>
  <cols>
    <col min="1" max="1" width="46.33203125" style="64" customWidth="1"/>
    <col min="2" max="2" width="15.109375" style="64" customWidth="1"/>
    <col min="3" max="4" width="11.6640625" style="64" customWidth="1"/>
    <col min="5" max="5" width="12.109375" style="64" customWidth="1"/>
    <col min="6" max="6" width="12" style="64" customWidth="1"/>
    <col min="7" max="7" width="13.5546875" style="64" customWidth="1"/>
    <col min="8" max="8" width="13.33203125" style="64" customWidth="1"/>
    <col min="9" max="9" width="14.109375" style="64" customWidth="1"/>
    <col min="10" max="10" width="15" style="64" customWidth="1"/>
    <col min="11" max="16384" width="45" style="64"/>
  </cols>
  <sheetData>
    <row r="1" spans="1:10" ht="24.9" customHeight="1" x14ac:dyDescent="0.25">
      <c r="A1" s="64" t="s">
        <v>422</v>
      </c>
      <c r="B1" s="25" t="s">
        <v>783</v>
      </c>
    </row>
    <row r="2" spans="1:10" ht="24.9" customHeight="1" thickBot="1" x14ac:dyDescent="0.3">
      <c r="B2" s="360"/>
    </row>
    <row r="3" spans="1:10" s="165" customFormat="1" ht="24.9" customHeight="1" x14ac:dyDescent="0.25">
      <c r="A3" s="811" t="s">
        <v>112</v>
      </c>
      <c r="B3" s="815" t="s">
        <v>868</v>
      </c>
      <c r="C3" s="809" t="s">
        <v>837</v>
      </c>
      <c r="D3" s="817"/>
      <c r="E3" s="817"/>
      <c r="F3" s="817"/>
      <c r="G3" s="817"/>
      <c r="H3" s="810"/>
      <c r="I3" s="817" t="s">
        <v>12</v>
      </c>
      <c r="J3" s="810"/>
    </row>
    <row r="4" spans="1:10" s="165" customFormat="1" ht="24.9" customHeight="1" x14ac:dyDescent="0.25">
      <c r="A4" s="811"/>
      <c r="B4" s="857"/>
      <c r="C4" s="869" t="s">
        <v>117</v>
      </c>
      <c r="D4" s="870"/>
      <c r="E4" s="870"/>
      <c r="F4" s="871"/>
      <c r="G4" s="875" t="s">
        <v>118</v>
      </c>
      <c r="H4" s="828" t="s">
        <v>875</v>
      </c>
      <c r="I4" s="830" t="s">
        <v>879</v>
      </c>
      <c r="J4" s="828" t="s">
        <v>875</v>
      </c>
    </row>
    <row r="5" spans="1:10" s="165" customFormat="1" ht="24.9" customHeight="1" thickBot="1" x14ac:dyDescent="0.3">
      <c r="A5" s="812"/>
      <c r="B5" s="816"/>
      <c r="C5" s="46" t="s">
        <v>370</v>
      </c>
      <c r="D5" s="243" t="s">
        <v>371</v>
      </c>
      <c r="E5" s="243" t="s">
        <v>372</v>
      </c>
      <c r="F5" s="243" t="s">
        <v>373</v>
      </c>
      <c r="G5" s="872"/>
      <c r="H5" s="829"/>
      <c r="I5" s="831"/>
      <c r="J5" s="829"/>
    </row>
    <row r="6" spans="1:10" s="45" customFormat="1" ht="24.9" customHeight="1" x14ac:dyDescent="0.25">
      <c r="A6" s="168" t="s">
        <v>113</v>
      </c>
      <c r="B6" s="361">
        <v>0</v>
      </c>
      <c r="C6" s="50">
        <v>0</v>
      </c>
      <c r="D6" s="69">
        <v>0</v>
      </c>
      <c r="E6" s="69">
        <v>0</v>
      </c>
      <c r="F6" s="69">
        <v>0</v>
      </c>
      <c r="G6" s="69">
        <v>0</v>
      </c>
      <c r="H6" s="70">
        <f t="shared" ref="H6:H15" si="0">IF(COUNT(C6:G6)=0,"",SUM(C6:G6))</f>
        <v>0</v>
      </c>
      <c r="I6" s="212">
        <v>0</v>
      </c>
      <c r="J6" s="51">
        <v>0</v>
      </c>
    </row>
    <row r="7" spans="1:10" s="45" customFormat="1" ht="24.9" customHeight="1" x14ac:dyDescent="0.25">
      <c r="A7" s="196" t="s">
        <v>114</v>
      </c>
      <c r="B7" s="362">
        <v>0</v>
      </c>
      <c r="C7" s="54">
        <v>0</v>
      </c>
      <c r="D7" s="72">
        <v>0</v>
      </c>
      <c r="E7" s="72">
        <v>0</v>
      </c>
      <c r="F7" s="72">
        <v>0</v>
      </c>
      <c r="G7" s="72">
        <v>0</v>
      </c>
      <c r="H7" s="73">
        <f t="shared" si="0"/>
        <v>0</v>
      </c>
      <c r="I7" s="138">
        <v>0</v>
      </c>
      <c r="J7" s="55">
        <v>0</v>
      </c>
    </row>
    <row r="8" spans="1:10" s="45" customFormat="1" ht="24.9" customHeight="1" x14ac:dyDescent="0.25">
      <c r="A8" s="196" t="s">
        <v>115</v>
      </c>
      <c r="B8" s="362">
        <v>0</v>
      </c>
      <c r="C8" s="54">
        <v>0</v>
      </c>
      <c r="D8" s="72">
        <v>0</v>
      </c>
      <c r="E8" s="72">
        <v>0</v>
      </c>
      <c r="F8" s="72">
        <v>0</v>
      </c>
      <c r="G8" s="72">
        <v>0</v>
      </c>
      <c r="H8" s="73">
        <f t="shared" si="0"/>
        <v>0</v>
      </c>
      <c r="I8" s="138">
        <v>0</v>
      </c>
      <c r="J8" s="55">
        <v>0</v>
      </c>
    </row>
    <row r="9" spans="1:10" s="45" customFormat="1" ht="24.9" customHeight="1" x14ac:dyDescent="0.25">
      <c r="A9" s="196" t="s">
        <v>116</v>
      </c>
      <c r="B9" s="362">
        <v>0</v>
      </c>
      <c r="C9" s="54">
        <v>0</v>
      </c>
      <c r="D9" s="72">
        <v>0</v>
      </c>
      <c r="E9" s="72">
        <v>0</v>
      </c>
      <c r="F9" s="72">
        <v>0</v>
      </c>
      <c r="G9" s="72">
        <v>0</v>
      </c>
      <c r="H9" s="73">
        <f t="shared" si="0"/>
        <v>0</v>
      </c>
      <c r="I9" s="138">
        <v>0</v>
      </c>
      <c r="J9" s="55">
        <v>0</v>
      </c>
    </row>
    <row r="10" spans="1:10" s="45" customFormat="1" ht="24.9" customHeight="1" x14ac:dyDescent="0.25">
      <c r="A10" s="196" t="s">
        <v>106</v>
      </c>
      <c r="B10" s="362">
        <v>0</v>
      </c>
      <c r="C10" s="54">
        <v>0</v>
      </c>
      <c r="D10" s="72">
        <v>0</v>
      </c>
      <c r="E10" s="72">
        <v>0</v>
      </c>
      <c r="F10" s="72">
        <v>0</v>
      </c>
      <c r="G10" s="72">
        <v>0</v>
      </c>
      <c r="H10" s="73">
        <f t="shared" si="0"/>
        <v>0</v>
      </c>
      <c r="I10" s="138">
        <v>0</v>
      </c>
      <c r="J10" s="55">
        <v>0</v>
      </c>
    </row>
    <row r="11" spans="1:10" s="45" customFormat="1" ht="24.9" customHeight="1" x14ac:dyDescent="0.25">
      <c r="A11" s="196" t="s">
        <v>107</v>
      </c>
      <c r="B11" s="362">
        <v>0</v>
      </c>
      <c r="C11" s="54">
        <v>0</v>
      </c>
      <c r="D11" s="72">
        <v>0</v>
      </c>
      <c r="E11" s="72">
        <v>0</v>
      </c>
      <c r="F11" s="72">
        <v>0</v>
      </c>
      <c r="G11" s="72">
        <v>0</v>
      </c>
      <c r="H11" s="73">
        <f t="shared" si="0"/>
        <v>0</v>
      </c>
      <c r="I11" s="138">
        <v>0</v>
      </c>
      <c r="J11" s="55">
        <v>0</v>
      </c>
    </row>
    <row r="12" spans="1:10" s="45" customFormat="1" ht="24.9" customHeight="1" x14ac:dyDescent="0.25">
      <c r="A12" s="196" t="s">
        <v>108</v>
      </c>
      <c r="B12" s="362">
        <v>0</v>
      </c>
      <c r="C12" s="54">
        <v>0</v>
      </c>
      <c r="D12" s="72">
        <v>0</v>
      </c>
      <c r="E12" s="72">
        <v>0</v>
      </c>
      <c r="F12" s="72">
        <v>0</v>
      </c>
      <c r="G12" s="72">
        <v>0</v>
      </c>
      <c r="H12" s="73">
        <f t="shared" si="0"/>
        <v>0</v>
      </c>
      <c r="I12" s="138">
        <v>0</v>
      </c>
      <c r="J12" s="55">
        <v>0</v>
      </c>
    </row>
    <row r="13" spans="1:10" s="45" customFormat="1" ht="24.9" customHeight="1" x14ac:dyDescent="0.25">
      <c r="A13" s="196" t="s">
        <v>109</v>
      </c>
      <c r="B13" s="362">
        <v>0</v>
      </c>
      <c r="C13" s="54">
        <v>0</v>
      </c>
      <c r="D13" s="72">
        <v>0</v>
      </c>
      <c r="E13" s="72">
        <v>0</v>
      </c>
      <c r="F13" s="72">
        <v>0</v>
      </c>
      <c r="G13" s="72">
        <v>0</v>
      </c>
      <c r="H13" s="73">
        <f t="shared" si="0"/>
        <v>0</v>
      </c>
      <c r="I13" s="138">
        <v>0</v>
      </c>
      <c r="J13" s="55">
        <v>0</v>
      </c>
    </row>
    <row r="14" spans="1:10" s="45" customFormat="1" ht="24.9" customHeight="1" x14ac:dyDescent="0.25">
      <c r="A14" s="196" t="s">
        <v>110</v>
      </c>
      <c r="B14" s="362">
        <v>0</v>
      </c>
      <c r="C14" s="54">
        <v>0</v>
      </c>
      <c r="D14" s="72">
        <v>0</v>
      </c>
      <c r="E14" s="72">
        <v>0</v>
      </c>
      <c r="F14" s="72">
        <v>0</v>
      </c>
      <c r="G14" s="72">
        <v>0</v>
      </c>
      <c r="H14" s="73">
        <f t="shared" si="0"/>
        <v>0</v>
      </c>
      <c r="I14" s="138">
        <v>0</v>
      </c>
      <c r="J14" s="55">
        <v>0</v>
      </c>
    </row>
    <row r="15" spans="1:10" s="45" customFormat="1" ht="24.9" customHeight="1" thickBot="1" x14ac:dyDescent="0.3">
      <c r="A15" s="170" t="s">
        <v>111</v>
      </c>
      <c r="B15" s="363">
        <v>0</v>
      </c>
      <c r="C15" s="58">
        <v>0</v>
      </c>
      <c r="D15" s="213">
        <v>0</v>
      </c>
      <c r="E15" s="213">
        <v>0</v>
      </c>
      <c r="F15" s="213">
        <v>0</v>
      </c>
      <c r="G15" s="213">
        <v>0</v>
      </c>
      <c r="H15" s="77">
        <f t="shared" si="0"/>
        <v>0</v>
      </c>
      <c r="I15" s="215">
        <v>0</v>
      </c>
      <c r="J15" s="59">
        <v>0</v>
      </c>
    </row>
    <row r="16" spans="1:10" ht="24.9" customHeight="1" thickBot="1" x14ac:dyDescent="0.3">
      <c r="A16" s="364" t="s">
        <v>875</v>
      </c>
      <c r="B16" s="365">
        <f t="shared" ref="B16:J16" si="1">IF(COUNT(B6:B15)=0,"",SUM(B6:B15))</f>
        <v>0</v>
      </c>
      <c r="C16" s="251">
        <f t="shared" si="1"/>
        <v>0</v>
      </c>
      <c r="D16" s="252">
        <f t="shared" si="1"/>
        <v>0</v>
      </c>
      <c r="E16" s="252">
        <f t="shared" si="1"/>
        <v>0</v>
      </c>
      <c r="F16" s="252">
        <f t="shared" si="1"/>
        <v>0</v>
      </c>
      <c r="G16" s="252">
        <f t="shared" si="1"/>
        <v>0</v>
      </c>
      <c r="H16" s="253">
        <f t="shared" si="1"/>
        <v>0</v>
      </c>
      <c r="I16" s="366">
        <f t="shared" si="1"/>
        <v>0</v>
      </c>
      <c r="J16" s="253">
        <f t="shared" si="1"/>
        <v>0</v>
      </c>
    </row>
    <row r="17" spans="1:10" ht="24.9" customHeight="1" thickBot="1" x14ac:dyDescent="0.3">
      <c r="A17" s="164" t="s">
        <v>21</v>
      </c>
      <c r="B17" s="255">
        <v>0</v>
      </c>
      <c r="C17" s="367"/>
      <c r="D17" s="368"/>
      <c r="E17" s="368"/>
      <c r="F17" s="368"/>
      <c r="G17" s="368"/>
      <c r="H17" s="267"/>
      <c r="I17" s="258">
        <v>0</v>
      </c>
      <c r="J17" s="257">
        <v>0</v>
      </c>
    </row>
  </sheetData>
  <sheetProtection password="D63F" sheet="1" objects="1" scenarios="1" selectLockedCells="1"/>
  <mergeCells count="9">
    <mergeCell ref="A3:A5"/>
    <mergeCell ref="B3:B5"/>
    <mergeCell ref="I3:J3"/>
    <mergeCell ref="C3:H3"/>
    <mergeCell ref="C4:F4"/>
    <mergeCell ref="H4:H5"/>
    <mergeCell ref="I4:I5"/>
    <mergeCell ref="J4:J5"/>
    <mergeCell ref="G4:G5"/>
  </mergeCells>
  <phoneticPr fontId="4" type="noConversion"/>
  <pageMargins left="0.75" right="0.75" top="1" bottom="1" header="0.5" footer="0.5"/>
  <pageSetup paperSize="9" scale="7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4.109375" style="64" customWidth="1"/>
    <col min="2" max="3" width="25.6640625" style="64" customWidth="1"/>
    <col min="4" max="5" width="20.6640625" style="64" customWidth="1"/>
    <col min="6" max="16384" width="9.109375" style="64"/>
  </cols>
  <sheetData>
    <row r="1" spans="1:11" ht="24.9" customHeight="1" x14ac:dyDescent="0.25">
      <c r="A1" s="25" t="s">
        <v>423</v>
      </c>
      <c r="B1" s="100" t="s">
        <v>784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119</v>
      </c>
      <c r="B3" s="815" t="s">
        <v>868</v>
      </c>
      <c r="C3" s="815" t="s">
        <v>838</v>
      </c>
      <c r="D3" s="809" t="s">
        <v>12</v>
      </c>
      <c r="E3" s="810"/>
    </row>
    <row r="4" spans="1:11" s="165" customFormat="1" ht="24.9" customHeight="1" thickBot="1" x14ac:dyDescent="0.3">
      <c r="A4" s="812"/>
      <c r="B4" s="857"/>
      <c r="C4" s="857"/>
      <c r="D4" s="46" t="s">
        <v>879</v>
      </c>
      <c r="E4" s="47" t="s">
        <v>875</v>
      </c>
    </row>
    <row r="5" spans="1:11" s="45" customFormat="1" ht="24.9" customHeight="1" x14ac:dyDescent="0.25">
      <c r="A5" s="43" t="s">
        <v>120</v>
      </c>
      <c r="B5" s="201">
        <v>0</v>
      </c>
      <c r="C5" s="49">
        <v>0</v>
      </c>
      <c r="D5" s="50">
        <v>0</v>
      </c>
      <c r="E5" s="51">
        <v>0</v>
      </c>
    </row>
    <row r="6" spans="1:11" s="45" customFormat="1" ht="24.9" customHeight="1" x14ac:dyDescent="0.25">
      <c r="A6" s="208" t="s">
        <v>121</v>
      </c>
      <c r="B6" s="184">
        <v>0</v>
      </c>
      <c r="C6" s="53">
        <v>0</v>
      </c>
      <c r="D6" s="54">
        <v>0</v>
      </c>
      <c r="E6" s="55">
        <v>0</v>
      </c>
    </row>
    <row r="7" spans="1:11" s="45" customFormat="1" ht="24.9" customHeight="1" thickBot="1" x14ac:dyDescent="0.3">
      <c r="A7" s="166" t="s">
        <v>122</v>
      </c>
      <c r="B7" s="204">
        <v>0</v>
      </c>
      <c r="C7" s="57">
        <v>0</v>
      </c>
      <c r="D7" s="58">
        <v>0</v>
      </c>
      <c r="E7" s="59">
        <v>0</v>
      </c>
    </row>
    <row r="8" spans="1:11" ht="24.9" customHeight="1" thickBot="1" x14ac:dyDescent="0.3">
      <c r="A8" s="238" t="s">
        <v>875</v>
      </c>
      <c r="B8" s="250">
        <f>IF(COUNT(B5:B7)=0,"",SUM(B5:B7))</f>
        <v>0</v>
      </c>
      <c r="C8" s="250">
        <f>IF(COUNT(C5:C7)=0,"",SUM(C5:C7))</f>
        <v>0</v>
      </c>
      <c r="D8" s="251">
        <f>IF(COUNT(D5:D7)=0,"",SUM(D5:D7))</f>
        <v>0</v>
      </c>
      <c r="E8" s="253">
        <f>IF(COUNT(E5:E7)=0,"",SUM(E5:E7))</f>
        <v>0</v>
      </c>
    </row>
    <row r="9" spans="1:11" ht="24.9" customHeight="1" thickBot="1" x14ac:dyDescent="0.3">
      <c r="A9" s="164" t="s">
        <v>21</v>
      </c>
      <c r="B9" s="192">
        <v>0</v>
      </c>
      <c r="C9" s="266"/>
      <c r="D9" s="255">
        <v>0</v>
      </c>
      <c r="E9" s="257"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16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3" style="64" customWidth="1"/>
    <col min="2" max="2" width="20.6640625" style="64" customWidth="1"/>
    <col min="3" max="3" width="19.6640625" style="64" customWidth="1"/>
    <col min="4" max="4" width="25.6640625" style="64" customWidth="1"/>
    <col min="5" max="6" width="15.6640625" style="64" customWidth="1"/>
    <col min="7" max="16384" width="9.109375" style="64"/>
  </cols>
  <sheetData>
    <row r="1" spans="1:11" ht="24.9" customHeight="1" x14ac:dyDescent="0.25">
      <c r="A1" s="25" t="s">
        <v>424</v>
      </c>
      <c r="B1" s="100" t="s">
        <v>785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22</v>
      </c>
      <c r="B3" s="815" t="s">
        <v>868</v>
      </c>
      <c r="C3" s="815" t="s">
        <v>839</v>
      </c>
      <c r="D3" s="815" t="s">
        <v>840</v>
      </c>
      <c r="E3" s="809" t="s">
        <v>12</v>
      </c>
      <c r="F3" s="810"/>
    </row>
    <row r="4" spans="1:11" s="165" customFormat="1" ht="24.9" customHeight="1" thickBot="1" x14ac:dyDescent="0.3">
      <c r="A4" s="812"/>
      <c r="B4" s="857"/>
      <c r="C4" s="857"/>
      <c r="D4" s="857"/>
      <c r="E4" s="46" t="s">
        <v>879</v>
      </c>
      <c r="F4" s="47" t="s">
        <v>875</v>
      </c>
    </row>
    <row r="5" spans="1:11" s="45" customFormat="1" ht="24.9" customHeight="1" x14ac:dyDescent="0.25">
      <c r="A5" s="168" t="s">
        <v>23</v>
      </c>
      <c r="B5" s="49">
        <v>0</v>
      </c>
      <c r="C5" s="49">
        <v>0</v>
      </c>
      <c r="D5" s="49">
        <v>0</v>
      </c>
      <c r="E5" s="50">
        <v>0</v>
      </c>
      <c r="F5" s="51">
        <v>0</v>
      </c>
    </row>
    <row r="6" spans="1:11" s="45" customFormat="1" ht="24.9" customHeight="1" x14ac:dyDescent="0.25">
      <c r="A6" s="196" t="s">
        <v>24</v>
      </c>
      <c r="B6" s="53">
        <v>0</v>
      </c>
      <c r="C6" s="53">
        <v>0</v>
      </c>
      <c r="D6" s="53">
        <v>0</v>
      </c>
      <c r="E6" s="54">
        <v>0</v>
      </c>
      <c r="F6" s="55">
        <v>0</v>
      </c>
    </row>
    <row r="7" spans="1:11" s="45" customFormat="1" ht="24.9" customHeight="1" x14ac:dyDescent="0.25">
      <c r="A7" s="196" t="s">
        <v>25</v>
      </c>
      <c r="B7" s="53">
        <v>0</v>
      </c>
      <c r="C7" s="53">
        <v>0</v>
      </c>
      <c r="D7" s="53">
        <v>0</v>
      </c>
      <c r="E7" s="54">
        <v>0</v>
      </c>
      <c r="F7" s="55">
        <v>0</v>
      </c>
    </row>
    <row r="8" spans="1:11" s="45" customFormat="1" ht="24.9" customHeight="1" x14ac:dyDescent="0.25">
      <c r="A8" s="196" t="s">
        <v>26</v>
      </c>
      <c r="B8" s="53">
        <v>0</v>
      </c>
      <c r="C8" s="53">
        <v>0</v>
      </c>
      <c r="D8" s="53">
        <v>0</v>
      </c>
      <c r="E8" s="54">
        <v>0</v>
      </c>
      <c r="F8" s="55">
        <v>0</v>
      </c>
    </row>
    <row r="9" spans="1:11" s="45" customFormat="1" ht="24.9" customHeight="1" x14ac:dyDescent="0.25">
      <c r="A9" s="196" t="s">
        <v>27</v>
      </c>
      <c r="B9" s="53">
        <v>0</v>
      </c>
      <c r="C9" s="53">
        <v>0</v>
      </c>
      <c r="D9" s="53">
        <v>0</v>
      </c>
      <c r="E9" s="54">
        <v>0</v>
      </c>
      <c r="F9" s="55">
        <v>0</v>
      </c>
    </row>
    <row r="10" spans="1:11" s="45" customFormat="1" ht="24.9" customHeight="1" x14ac:dyDescent="0.25">
      <c r="A10" s="196" t="s">
        <v>17</v>
      </c>
      <c r="B10" s="53">
        <v>0</v>
      </c>
      <c r="C10" s="53">
        <v>0</v>
      </c>
      <c r="D10" s="53">
        <v>0</v>
      </c>
      <c r="E10" s="54">
        <v>0</v>
      </c>
      <c r="F10" s="55">
        <v>0</v>
      </c>
    </row>
    <row r="11" spans="1:11" s="45" customFormat="1" ht="24.9" customHeight="1" x14ac:dyDescent="0.25">
      <c r="A11" s="196" t="s">
        <v>18</v>
      </c>
      <c r="B11" s="53">
        <v>0</v>
      </c>
      <c r="C11" s="53">
        <v>0</v>
      </c>
      <c r="D11" s="53">
        <v>0</v>
      </c>
      <c r="E11" s="54">
        <v>0</v>
      </c>
      <c r="F11" s="55">
        <v>0</v>
      </c>
    </row>
    <row r="12" spans="1:11" s="45" customFormat="1" ht="24.9" customHeight="1" x14ac:dyDescent="0.25">
      <c r="A12" s="196" t="s">
        <v>19</v>
      </c>
      <c r="B12" s="171">
        <v>0</v>
      </c>
      <c r="C12" s="171">
        <v>0</v>
      </c>
      <c r="D12" s="171">
        <v>0</v>
      </c>
      <c r="E12" s="140">
        <v>0</v>
      </c>
      <c r="F12" s="173">
        <v>0</v>
      </c>
    </row>
    <row r="13" spans="1:11" s="45" customFormat="1" ht="24.9" customHeight="1" x14ac:dyDescent="0.25">
      <c r="A13" s="236" t="s">
        <v>66</v>
      </c>
      <c r="B13" s="171">
        <v>0</v>
      </c>
      <c r="C13" s="171">
        <v>0</v>
      </c>
      <c r="D13" s="171">
        <v>0</v>
      </c>
      <c r="E13" s="140">
        <v>0</v>
      </c>
      <c r="F13" s="173">
        <v>0</v>
      </c>
    </row>
    <row r="14" spans="1:11" s="45" customFormat="1" ht="24.9" customHeight="1" thickBot="1" x14ac:dyDescent="0.3">
      <c r="A14" s="170" t="s">
        <v>1</v>
      </c>
      <c r="B14" s="57">
        <v>0</v>
      </c>
      <c r="C14" s="57">
        <v>0</v>
      </c>
      <c r="D14" s="57">
        <v>0</v>
      </c>
      <c r="E14" s="58">
        <v>0</v>
      </c>
      <c r="F14" s="59">
        <v>0</v>
      </c>
    </row>
    <row r="15" spans="1:11" ht="24.9" customHeight="1" thickBot="1" x14ac:dyDescent="0.3">
      <c r="A15" s="238" t="s">
        <v>875</v>
      </c>
      <c r="B15" s="250">
        <f>IF(COUNT(B5:B14)=0,"",SUM(B5:B14))</f>
        <v>0</v>
      </c>
      <c r="C15" s="250">
        <f>IF(COUNT(C5:C14)=0,"",SUM(C5:C14))</f>
        <v>0</v>
      </c>
      <c r="D15" s="250">
        <f>IF(COUNT(D5:D14)=0,"",SUM(D5:D14))</f>
        <v>0</v>
      </c>
      <c r="E15" s="251">
        <f>IF(COUNT(E5:E14)=0,"",SUM(E5:E14))</f>
        <v>0</v>
      </c>
      <c r="F15" s="253">
        <f>IF(COUNT(F5:F14)=0,"",SUM(F5:F14))</f>
        <v>0</v>
      </c>
    </row>
    <row r="16" spans="1:11" ht="24.9" customHeight="1" thickBot="1" x14ac:dyDescent="0.3">
      <c r="A16" s="359" t="s">
        <v>21</v>
      </c>
      <c r="B16" s="192">
        <v>0</v>
      </c>
      <c r="C16" s="266"/>
      <c r="D16" s="266"/>
      <c r="E16" s="255">
        <v>0</v>
      </c>
      <c r="F16" s="257">
        <v>0</v>
      </c>
    </row>
  </sheetData>
  <sheetProtection password="D63F" sheet="1" objects="1" scenarios="1" selectLockedCells="1"/>
  <mergeCells count="5">
    <mergeCell ref="A3:A4"/>
    <mergeCell ref="E3:F3"/>
    <mergeCell ref="B3:B4"/>
    <mergeCell ref="C3:C4"/>
    <mergeCell ref="D3:D4"/>
  </mergeCells>
  <phoneticPr fontId="4" type="noConversion"/>
  <pageMargins left="0.75" right="0.75" top="1" bottom="1" header="0.5" footer="0.5"/>
  <pageSetup paperSize="9" scale="93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L10"/>
  <sheetViews>
    <sheetView workbookViewId="0">
      <selection activeCell="D21" sqref="D21"/>
    </sheetView>
  </sheetViews>
  <sheetFormatPr defaultColWidth="9.109375" defaultRowHeight="24.9" customHeight="1" x14ac:dyDescent="0.25"/>
  <cols>
    <col min="1" max="1" width="33" style="64" customWidth="1"/>
    <col min="2" max="2" width="29" style="64" customWidth="1"/>
    <col min="3" max="3" width="27.109375" style="64" customWidth="1"/>
    <col min="4" max="5" width="15.6640625" style="64" customWidth="1"/>
    <col min="6" max="6" width="18.33203125" style="64" customWidth="1"/>
    <col min="7" max="7" width="16.44140625" style="64" customWidth="1"/>
    <col min="8" max="16384" width="9.109375" style="64"/>
  </cols>
  <sheetData>
    <row r="1" spans="1:12" ht="24.9" customHeight="1" x14ac:dyDescent="0.25">
      <c r="A1" s="25" t="s">
        <v>506</v>
      </c>
      <c r="B1" s="100" t="s">
        <v>283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2" ht="24.9" customHeight="1" thickBot="1" x14ac:dyDescent="0.3"/>
    <row r="3" spans="1:12" s="45" customFormat="1" ht="24.9" customHeight="1" x14ac:dyDescent="0.25">
      <c r="A3" s="811" t="s">
        <v>123</v>
      </c>
      <c r="B3" s="877" t="s">
        <v>842</v>
      </c>
      <c r="C3" s="877" t="s">
        <v>284</v>
      </c>
      <c r="D3" s="821" t="s">
        <v>285</v>
      </c>
      <c r="E3" s="823"/>
      <c r="F3" s="821" t="s">
        <v>12</v>
      </c>
      <c r="G3" s="823"/>
      <c r="H3" s="348"/>
      <c r="I3" s="348"/>
      <c r="J3" s="348"/>
      <c r="K3" s="348"/>
      <c r="L3" s="348"/>
    </row>
    <row r="4" spans="1:12" s="45" customFormat="1" ht="24.9" customHeight="1" thickBot="1" x14ac:dyDescent="0.3">
      <c r="A4" s="811"/>
      <c r="B4" s="878"/>
      <c r="C4" s="878"/>
      <c r="D4" s="46" t="s">
        <v>286</v>
      </c>
      <c r="E4" s="47" t="s">
        <v>374</v>
      </c>
      <c r="F4" s="46" t="s">
        <v>879</v>
      </c>
      <c r="G4" s="47" t="s">
        <v>875</v>
      </c>
      <c r="H4" s="348"/>
      <c r="I4" s="348"/>
      <c r="J4" s="348"/>
      <c r="K4" s="348"/>
      <c r="L4" s="348"/>
    </row>
    <row r="5" spans="1:12" s="45" customFormat="1" ht="24.9" customHeight="1" x14ac:dyDescent="0.25">
      <c r="A5" s="107" t="s">
        <v>872</v>
      </c>
      <c r="B5" s="711">
        <v>7389</v>
      </c>
      <c r="C5" s="711">
        <v>66693</v>
      </c>
      <c r="D5" s="349">
        <f>IF(AND(ISNUMBER(F5),ISNUMBER(B5),B5&lt;&gt;0),F5/B5*1000,0)</f>
        <v>643.33490323453782</v>
      </c>
      <c r="E5" s="350">
        <f>IF(AND(ISNUMBER(F5),ISNUMBER(C5),C5&lt;&gt;0),F5/C5*1000,0)</f>
        <v>71.275870031337618</v>
      </c>
      <c r="F5" s="715">
        <f>+G5*0.44</f>
        <v>4753.6016</v>
      </c>
      <c r="G5" s="716">
        <f>10803640/1000</f>
        <v>10803.64</v>
      </c>
      <c r="H5" s="348"/>
      <c r="I5" s="348"/>
      <c r="J5" s="348"/>
      <c r="K5" s="348"/>
      <c r="L5" s="348"/>
    </row>
    <row r="6" spans="1:12" s="45" customFormat="1" ht="24.9" customHeight="1" x14ac:dyDescent="0.25">
      <c r="A6" s="112" t="s">
        <v>873</v>
      </c>
      <c r="B6" s="712">
        <v>0</v>
      </c>
      <c r="C6" s="712">
        <v>0</v>
      </c>
      <c r="D6" s="351">
        <f>IF(AND(ISNUMBER(F6),ISNUMBER(B6),B6&lt;&gt;0),F6/B6*1000,0)</f>
        <v>0</v>
      </c>
      <c r="E6" s="352">
        <f>IF(AND(ISNUMBER(F6),ISNUMBER(C6),C6&lt;&gt;0),F6/C6,0)</f>
        <v>0</v>
      </c>
      <c r="F6" s="717">
        <v>0</v>
      </c>
      <c r="G6" s="718">
        <v>0</v>
      </c>
      <c r="H6" s="348"/>
      <c r="I6" s="348"/>
      <c r="J6" s="348"/>
      <c r="K6" s="348"/>
      <c r="L6" s="348"/>
    </row>
    <row r="7" spans="1:12" s="45" customFormat="1" ht="24.9" customHeight="1" thickBot="1" x14ac:dyDescent="0.3">
      <c r="A7" s="117" t="s">
        <v>281</v>
      </c>
      <c r="B7" s="713">
        <v>0</v>
      </c>
      <c r="C7" s="713">
        <v>0</v>
      </c>
      <c r="D7" s="351">
        <f>IF(AND(ISNUMBER(F7),ISNUMBER(B7),B7&lt;&gt;0),F7/B7*1000,0)</f>
        <v>0</v>
      </c>
      <c r="E7" s="352">
        <f>IF(AND(ISNUMBER(F7),ISNUMBER(C7),C7&lt;&gt;0),F7/C7,0)</f>
        <v>0</v>
      </c>
      <c r="F7" s="719">
        <v>0</v>
      </c>
      <c r="G7" s="720">
        <v>0</v>
      </c>
      <c r="H7" s="348"/>
      <c r="I7" s="348"/>
      <c r="J7" s="348"/>
      <c r="K7" s="348"/>
      <c r="L7" s="348"/>
    </row>
    <row r="8" spans="1:12" ht="24.9" customHeight="1" thickBot="1" x14ac:dyDescent="0.3">
      <c r="A8" s="353" t="s">
        <v>875</v>
      </c>
      <c r="B8" s="354">
        <f>SUM(B5:B7)</f>
        <v>7389</v>
      </c>
      <c r="C8" s="354">
        <f>SUM(C5:C7)</f>
        <v>66693</v>
      </c>
      <c r="D8" s="355">
        <f>IF(AND(ISNUMBER(F8),ISNUMBER(B8),B8&lt;&gt;0),F8/B8*1000,0)</f>
        <v>643.33490323453782</v>
      </c>
      <c r="E8" s="356">
        <f>SUM(E5:E7)</f>
        <v>71.275870031337618</v>
      </c>
      <c r="F8" s="355">
        <f>IF(COUNT(F5:F6)=0,"",SUM(F5:F6))</f>
        <v>4753.6016</v>
      </c>
      <c r="G8" s="357">
        <f>IF(COUNT(G5:G6)=0,"",SUM(G5:G6))</f>
        <v>10803.64</v>
      </c>
      <c r="H8" s="358"/>
      <c r="I8" s="358"/>
      <c r="J8" s="358"/>
      <c r="K8" s="358"/>
      <c r="L8" s="358"/>
    </row>
    <row r="9" spans="1:12" ht="24.9" customHeight="1" thickBot="1" x14ac:dyDescent="0.3">
      <c r="A9" s="359" t="s">
        <v>282</v>
      </c>
      <c r="B9" s="714">
        <f>+B5*4.5/100</f>
        <v>332.505</v>
      </c>
      <c r="C9" s="714">
        <f>+C5*4.5/100</f>
        <v>3001.1849999999999</v>
      </c>
      <c r="D9" s="345">
        <f>IF(AND(ISNUMBER(F9),ISNUMBER(B9),B9&lt;&gt;0),F9/B9*1000,0)</f>
        <v>643.33468669644071</v>
      </c>
      <c r="E9" s="346">
        <f>IF(AND(ISNUMBER(F9),ISNUMBER(C9),C9&lt;&gt;0),F9/C9,0)</f>
        <v>7.1275846040813884E-2</v>
      </c>
      <c r="F9" s="721">
        <f>213912/1000</f>
        <v>213.91200000000001</v>
      </c>
      <c r="G9" s="722">
        <f>+F9/0.44</f>
        <v>486.16363636363639</v>
      </c>
      <c r="H9" s="358"/>
      <c r="I9" s="358"/>
      <c r="J9" s="358"/>
      <c r="K9" s="358"/>
      <c r="L9" s="358"/>
    </row>
    <row r="10" spans="1:12" ht="24.9" customHeight="1" x14ac:dyDescent="0.25">
      <c r="F10" s="596" t="s">
        <v>885</v>
      </c>
      <c r="G10" s="596" t="s">
        <v>885</v>
      </c>
      <c r="H10" s="358"/>
      <c r="I10" s="358"/>
      <c r="J10" s="358"/>
      <c r="K10" s="358"/>
      <c r="L10" s="358"/>
    </row>
  </sheetData>
  <sheetProtection selectLockedCells="1"/>
  <mergeCells count="5">
    <mergeCell ref="A3:A4"/>
    <mergeCell ref="F3:G3"/>
    <mergeCell ref="B3:B4"/>
    <mergeCell ref="C3:C4"/>
    <mergeCell ref="D3:E3"/>
  </mergeCells>
  <phoneticPr fontId="4" type="noConversion"/>
  <pageMargins left="0.75" right="0.75" top="1" bottom="1" header="0.5" footer="0.5"/>
  <pageSetup paperSize="9" scale="8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F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3.88671875" style="64" bestFit="1" customWidth="1"/>
    <col min="2" max="2" width="29" style="64" customWidth="1"/>
    <col min="3" max="3" width="27.109375" style="64" customWidth="1"/>
    <col min="4" max="5" width="25.6640625" style="64" customWidth="1"/>
    <col min="6" max="16384" width="9.109375" style="64"/>
  </cols>
  <sheetData>
    <row r="1" spans="1:6" ht="24.9" customHeight="1" x14ac:dyDescent="0.25">
      <c r="A1" s="25" t="s">
        <v>425</v>
      </c>
      <c r="B1" s="100" t="s">
        <v>786</v>
      </c>
      <c r="C1" s="100"/>
      <c r="D1" s="100"/>
      <c r="E1" s="100"/>
      <c r="F1" s="100"/>
    </row>
    <row r="2" spans="1:6" ht="24.9" customHeight="1" thickBot="1" x14ac:dyDescent="0.3"/>
    <row r="3" spans="1:6" s="45" customFormat="1" ht="24.9" customHeight="1" x14ac:dyDescent="0.25">
      <c r="A3" s="879" t="s">
        <v>123</v>
      </c>
      <c r="B3" s="877" t="s">
        <v>842</v>
      </c>
      <c r="C3" s="877" t="s">
        <v>843</v>
      </c>
      <c r="D3" s="821" t="s">
        <v>12</v>
      </c>
      <c r="E3" s="823"/>
    </row>
    <row r="4" spans="1:6" s="45" customFormat="1" ht="24.9" customHeight="1" thickBot="1" x14ac:dyDescent="0.3">
      <c r="A4" s="880"/>
      <c r="B4" s="878"/>
      <c r="C4" s="878"/>
      <c r="D4" s="46" t="s">
        <v>879</v>
      </c>
      <c r="E4" s="47" t="s">
        <v>875</v>
      </c>
    </row>
    <row r="5" spans="1:6" s="45" customFormat="1" ht="24.9" customHeight="1" x14ac:dyDescent="0.25">
      <c r="A5" s="168" t="s">
        <v>61</v>
      </c>
      <c r="B5" s="49">
        <v>0</v>
      </c>
      <c r="C5" s="49">
        <v>0</v>
      </c>
      <c r="D5" s="50">
        <v>0</v>
      </c>
      <c r="E5" s="51">
        <v>0</v>
      </c>
    </row>
    <row r="6" spans="1:6" s="45" customFormat="1" ht="24.9" customHeight="1" x14ac:dyDescent="0.25">
      <c r="A6" s="196" t="s">
        <v>55</v>
      </c>
      <c r="B6" s="53">
        <v>0</v>
      </c>
      <c r="C6" s="53">
        <v>0</v>
      </c>
      <c r="D6" s="54">
        <v>0</v>
      </c>
      <c r="E6" s="55">
        <v>0</v>
      </c>
    </row>
    <row r="7" spans="1:6" s="45" customFormat="1" ht="24.9" customHeight="1" x14ac:dyDescent="0.25">
      <c r="A7" s="196" t="s">
        <v>56</v>
      </c>
      <c r="B7" s="171">
        <v>0</v>
      </c>
      <c r="C7" s="171">
        <v>0</v>
      </c>
      <c r="D7" s="140">
        <v>0</v>
      </c>
      <c r="E7" s="173">
        <v>0</v>
      </c>
    </row>
    <row r="8" spans="1:6" s="45" customFormat="1" ht="24.9" customHeight="1" thickBot="1" x14ac:dyDescent="0.3">
      <c r="A8" s="170" t="s">
        <v>1</v>
      </c>
      <c r="B8" s="57">
        <v>0</v>
      </c>
      <c r="C8" s="57">
        <v>0</v>
      </c>
      <c r="D8" s="58">
        <v>0</v>
      </c>
      <c r="E8" s="59">
        <v>0</v>
      </c>
    </row>
    <row r="9" spans="1:6" ht="24.9" customHeight="1" thickBot="1" x14ac:dyDescent="0.3">
      <c r="A9" s="238" t="s">
        <v>875</v>
      </c>
      <c r="B9" s="61">
        <f>IF(COUNT(B5:B8)=0,"",SUM(B5:B8))</f>
        <v>0</v>
      </c>
      <c r="C9" s="61">
        <f>IF(COUNT(C5:C8)=0,"",SUM(C5:C8))</f>
        <v>0</v>
      </c>
      <c r="D9" s="62">
        <f>IF(COUNT(D5:D8)=0,"",SUM(D5:D8))</f>
        <v>0</v>
      </c>
      <c r="E9" s="63">
        <f>IF(COUNT(E5:E8)=0,"",SUM(E5:E8))</f>
        <v>0</v>
      </c>
    </row>
  </sheetData>
  <sheetProtection password="D63F" sheet="1" objects="1" scenarios="1" selectLockedCells="1"/>
  <mergeCells count="4">
    <mergeCell ref="D3:E3"/>
    <mergeCell ref="C3:C4"/>
    <mergeCell ref="B3:B4"/>
    <mergeCell ref="A3:A4"/>
  </mergeCells>
  <phoneticPr fontId="4" type="noConversion"/>
  <pageMargins left="0.75" right="0.75" top="1" bottom="1" header="0.5" footer="0.5"/>
  <pageSetup paperSize="9" scale="7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P9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25.44140625" style="64" customWidth="1"/>
    <col min="2" max="2" width="9.109375" style="64"/>
    <col min="3" max="3" width="12" style="64" customWidth="1"/>
    <col min="4" max="4" width="14.33203125" style="64" customWidth="1"/>
    <col min="5" max="5" width="11.88671875" style="64" customWidth="1"/>
    <col min="6" max="6" width="9.109375" style="64"/>
    <col min="7" max="7" width="8.44140625" style="64" customWidth="1"/>
    <col min="8" max="8" width="9.33203125" style="64" customWidth="1"/>
    <col min="9" max="9" width="11.6640625" style="64" customWidth="1"/>
    <col min="10" max="10" width="11.109375" style="64" customWidth="1"/>
    <col min="11" max="11" width="12.6640625" style="64" customWidth="1"/>
    <col min="12" max="12" width="9" style="64" customWidth="1"/>
    <col min="13" max="13" width="9.109375" style="64"/>
    <col min="14" max="14" width="13.44140625" style="64" customWidth="1"/>
    <col min="15" max="15" width="13.109375" style="64" customWidth="1"/>
    <col min="16" max="16384" width="9.109375" style="64"/>
  </cols>
  <sheetData>
    <row r="1" spans="1:16" ht="24.9" customHeight="1" x14ac:dyDescent="0.25">
      <c r="A1" s="25" t="s">
        <v>426</v>
      </c>
      <c r="B1" s="519" t="s">
        <v>787</v>
      </c>
      <c r="C1" s="376"/>
      <c r="D1" s="376"/>
      <c r="E1" s="376"/>
      <c r="F1" s="376"/>
      <c r="G1" s="376"/>
      <c r="H1" s="376"/>
      <c r="I1" s="376"/>
      <c r="J1" s="376"/>
      <c r="K1" s="100"/>
      <c r="L1" s="100"/>
      <c r="M1" s="100"/>
      <c r="N1" s="100"/>
      <c r="O1" s="100"/>
      <c r="P1" s="100"/>
    </row>
    <row r="2" spans="1:16" ht="24.9" customHeight="1" thickBot="1" x14ac:dyDescent="0.3"/>
    <row r="3" spans="1:16" s="45" customFormat="1" ht="24.9" customHeight="1" x14ac:dyDescent="0.25">
      <c r="A3" s="811" t="s">
        <v>123</v>
      </c>
      <c r="B3" s="809" t="s">
        <v>842</v>
      </c>
      <c r="C3" s="817"/>
      <c r="D3" s="817"/>
      <c r="E3" s="817"/>
      <c r="F3" s="817"/>
      <c r="G3" s="810"/>
      <c r="H3" s="809" t="s">
        <v>843</v>
      </c>
      <c r="I3" s="817"/>
      <c r="J3" s="817"/>
      <c r="K3" s="817"/>
      <c r="L3" s="817"/>
      <c r="M3" s="810"/>
      <c r="N3" s="821" t="s">
        <v>12</v>
      </c>
      <c r="O3" s="823"/>
    </row>
    <row r="4" spans="1:16" s="45" customFormat="1" ht="51" customHeight="1" thickBot="1" x14ac:dyDescent="0.3">
      <c r="A4" s="812"/>
      <c r="B4" s="46" t="s">
        <v>124</v>
      </c>
      <c r="C4" s="243" t="s">
        <v>125</v>
      </c>
      <c r="D4" s="243" t="s">
        <v>126</v>
      </c>
      <c r="E4" s="66" t="s">
        <v>127</v>
      </c>
      <c r="F4" s="66" t="s">
        <v>1</v>
      </c>
      <c r="G4" s="67" t="s">
        <v>875</v>
      </c>
      <c r="H4" s="46" t="s">
        <v>124</v>
      </c>
      <c r="I4" s="243" t="s">
        <v>125</v>
      </c>
      <c r="J4" s="243" t="s">
        <v>126</v>
      </c>
      <c r="K4" s="66" t="s">
        <v>127</v>
      </c>
      <c r="L4" s="66" t="s">
        <v>1</v>
      </c>
      <c r="M4" s="67" t="s">
        <v>875</v>
      </c>
      <c r="N4" s="188" t="s">
        <v>879</v>
      </c>
      <c r="O4" s="67" t="s">
        <v>875</v>
      </c>
    </row>
    <row r="5" spans="1:16" s="45" customFormat="1" ht="24.9" customHeight="1" x14ac:dyDescent="0.25">
      <c r="A5" s="107" t="s">
        <v>61</v>
      </c>
      <c r="B5" s="50">
        <v>0</v>
      </c>
      <c r="C5" s="69">
        <v>0</v>
      </c>
      <c r="D5" s="69">
        <v>0</v>
      </c>
      <c r="E5" s="69">
        <v>0</v>
      </c>
      <c r="F5" s="69">
        <v>0</v>
      </c>
      <c r="G5" s="70">
        <f>IF(COUNT(B5:F5)=0,"",SUM(B5:F5))</f>
        <v>0</v>
      </c>
      <c r="H5" s="50">
        <v>0</v>
      </c>
      <c r="I5" s="69">
        <v>0</v>
      </c>
      <c r="J5" s="69">
        <v>0</v>
      </c>
      <c r="K5" s="69">
        <v>0</v>
      </c>
      <c r="L5" s="69">
        <v>0</v>
      </c>
      <c r="M5" s="70">
        <f>IF(COUNT(H5:L5)=0,"",SUM(H5:L5))</f>
        <v>0</v>
      </c>
      <c r="N5" s="50">
        <v>0</v>
      </c>
      <c r="O5" s="51">
        <v>0</v>
      </c>
    </row>
    <row r="6" spans="1:16" s="45" customFormat="1" ht="24.9" customHeight="1" x14ac:dyDescent="0.25">
      <c r="A6" s="112" t="s">
        <v>55</v>
      </c>
      <c r="B6" s="54">
        <v>0</v>
      </c>
      <c r="C6" s="72">
        <v>0</v>
      </c>
      <c r="D6" s="72">
        <v>0</v>
      </c>
      <c r="E6" s="72">
        <v>0</v>
      </c>
      <c r="F6" s="72">
        <v>0</v>
      </c>
      <c r="G6" s="73">
        <f>IF(COUNT(B6:F6)=0,"",SUM(B6:F6))</f>
        <v>0</v>
      </c>
      <c r="H6" s="54">
        <v>0</v>
      </c>
      <c r="I6" s="72">
        <v>0</v>
      </c>
      <c r="J6" s="72">
        <v>0</v>
      </c>
      <c r="K6" s="72">
        <v>0</v>
      </c>
      <c r="L6" s="72">
        <v>0</v>
      </c>
      <c r="M6" s="73">
        <f>IF(COUNT(H6:L6)=0,"",SUM(H6:L6))</f>
        <v>0</v>
      </c>
      <c r="N6" s="54">
        <v>0</v>
      </c>
      <c r="O6" s="55">
        <v>0</v>
      </c>
    </row>
    <row r="7" spans="1:16" s="45" customFormat="1" ht="24.9" customHeight="1" x14ac:dyDescent="0.25">
      <c r="A7" s="112" t="s">
        <v>56</v>
      </c>
      <c r="B7" s="54">
        <v>0</v>
      </c>
      <c r="C7" s="72">
        <v>0</v>
      </c>
      <c r="D7" s="72">
        <v>0</v>
      </c>
      <c r="E7" s="72">
        <v>0</v>
      </c>
      <c r="F7" s="72">
        <v>0</v>
      </c>
      <c r="G7" s="73">
        <f>IF(COUNT(B7:F7)=0,"",SUM(B7:F7))</f>
        <v>0</v>
      </c>
      <c r="H7" s="54">
        <v>0</v>
      </c>
      <c r="I7" s="72">
        <v>0</v>
      </c>
      <c r="J7" s="72">
        <v>0</v>
      </c>
      <c r="K7" s="72">
        <v>0</v>
      </c>
      <c r="L7" s="72">
        <v>0</v>
      </c>
      <c r="M7" s="73">
        <f>IF(COUNT(H7:L7)=0,"",SUM(H7:L7))</f>
        <v>0</v>
      </c>
      <c r="N7" s="54">
        <v>0</v>
      </c>
      <c r="O7" s="55">
        <v>0</v>
      </c>
    </row>
    <row r="8" spans="1:16" s="45" customFormat="1" ht="24.9" customHeight="1" thickBot="1" x14ac:dyDescent="0.3">
      <c r="A8" s="117" t="s">
        <v>1</v>
      </c>
      <c r="B8" s="58">
        <v>0</v>
      </c>
      <c r="C8" s="213">
        <v>0</v>
      </c>
      <c r="D8" s="213">
        <v>0</v>
      </c>
      <c r="E8" s="213">
        <v>0</v>
      </c>
      <c r="F8" s="213">
        <v>0</v>
      </c>
      <c r="G8" s="77">
        <f>IF(COUNT(B8:F8)=0,"",SUM(B8:F8))</f>
        <v>0</v>
      </c>
      <c r="H8" s="58">
        <v>0</v>
      </c>
      <c r="I8" s="213">
        <v>0</v>
      </c>
      <c r="J8" s="213">
        <v>0</v>
      </c>
      <c r="K8" s="213">
        <v>0</v>
      </c>
      <c r="L8" s="213">
        <v>0</v>
      </c>
      <c r="M8" s="77">
        <f>IF(COUNT(H8:L8)=0,"",SUM(H8:L8))</f>
        <v>0</v>
      </c>
      <c r="N8" s="58">
        <v>0</v>
      </c>
      <c r="O8" s="59">
        <v>0</v>
      </c>
    </row>
    <row r="9" spans="1:16" ht="24.9" customHeight="1" thickBot="1" x14ac:dyDescent="0.3">
      <c r="A9" s="238" t="s">
        <v>875</v>
      </c>
      <c r="B9" s="122">
        <f t="shared" ref="B9:O9" si="0">IF(COUNT(B5:B8)=0,"",SUM(B5:B8))</f>
        <v>0</v>
      </c>
      <c r="C9" s="123">
        <f t="shared" si="0"/>
        <v>0</v>
      </c>
      <c r="D9" s="123">
        <f t="shared" si="0"/>
        <v>0</v>
      </c>
      <c r="E9" s="123">
        <f t="shared" si="0"/>
        <v>0</v>
      </c>
      <c r="F9" s="123">
        <f t="shared" si="0"/>
        <v>0</v>
      </c>
      <c r="G9" s="124">
        <f t="shared" si="0"/>
        <v>0</v>
      </c>
      <c r="H9" s="122">
        <f t="shared" si="0"/>
        <v>0</v>
      </c>
      <c r="I9" s="123">
        <f t="shared" si="0"/>
        <v>0</v>
      </c>
      <c r="J9" s="123">
        <f t="shared" si="0"/>
        <v>0</v>
      </c>
      <c r="K9" s="123">
        <f t="shared" si="0"/>
        <v>0</v>
      </c>
      <c r="L9" s="123">
        <f t="shared" si="0"/>
        <v>0</v>
      </c>
      <c r="M9" s="124">
        <f t="shared" si="0"/>
        <v>0</v>
      </c>
      <c r="N9" s="122">
        <f t="shared" si="0"/>
        <v>0</v>
      </c>
      <c r="O9" s="124">
        <f t="shared" si="0"/>
        <v>0</v>
      </c>
    </row>
  </sheetData>
  <sheetProtection password="D63F" sheet="1" objects="1" scenarios="1" selectLockedCells="1"/>
  <mergeCells count="4">
    <mergeCell ref="A3:A4"/>
    <mergeCell ref="N3:O3"/>
    <mergeCell ref="B3:G3"/>
    <mergeCell ref="H3:M3"/>
  </mergeCells>
  <phoneticPr fontId="4" type="noConversion"/>
  <pageMargins left="0.75" right="0.75" top="1" bottom="1" header="0.5" footer="0.5"/>
  <pageSetup paperSize="9" scale="73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33.33203125" style="64" customWidth="1"/>
    <col min="2" max="2" width="29.33203125" style="64" customWidth="1"/>
    <col min="3" max="5" width="25.6640625" style="64" customWidth="1"/>
    <col min="6" max="16384" width="9.109375" style="64"/>
  </cols>
  <sheetData>
    <row r="1" spans="1:11" ht="24.9" customHeight="1" x14ac:dyDescent="0.25">
      <c r="A1" s="25" t="s">
        <v>427</v>
      </c>
      <c r="B1" s="100" t="s">
        <v>788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123</v>
      </c>
      <c r="B3" s="877" t="s">
        <v>842</v>
      </c>
      <c r="C3" s="877" t="s">
        <v>843</v>
      </c>
      <c r="D3" s="821" t="s">
        <v>12</v>
      </c>
      <c r="E3" s="823"/>
    </row>
    <row r="4" spans="1:11" s="45" customFormat="1" ht="24.9" customHeight="1" thickBot="1" x14ac:dyDescent="0.3">
      <c r="A4" s="812"/>
      <c r="B4" s="878"/>
      <c r="C4" s="878"/>
      <c r="D4" s="46" t="s">
        <v>879</v>
      </c>
      <c r="E4" s="47" t="s">
        <v>875</v>
      </c>
    </row>
    <row r="5" spans="1:11" s="45" customFormat="1" ht="24.9" customHeight="1" x14ac:dyDescent="0.25">
      <c r="A5" s="168" t="s">
        <v>61</v>
      </c>
      <c r="B5" s="49">
        <v>0</v>
      </c>
      <c r="C5" s="49">
        <v>0</v>
      </c>
      <c r="D5" s="50">
        <v>0</v>
      </c>
      <c r="E5" s="51">
        <v>0</v>
      </c>
    </row>
    <row r="6" spans="1:11" s="45" customFormat="1" ht="24.9" customHeight="1" x14ac:dyDescent="0.25">
      <c r="A6" s="196" t="s">
        <v>55</v>
      </c>
      <c r="B6" s="171">
        <v>0</v>
      </c>
      <c r="C6" s="171">
        <v>0</v>
      </c>
      <c r="D6" s="140">
        <v>0</v>
      </c>
      <c r="E6" s="173">
        <v>0</v>
      </c>
    </row>
    <row r="7" spans="1:11" s="45" customFormat="1" ht="24.9" customHeight="1" thickBot="1" x14ac:dyDescent="0.3">
      <c r="A7" s="170" t="s">
        <v>56</v>
      </c>
      <c r="B7" s="57">
        <v>0</v>
      </c>
      <c r="C7" s="57">
        <v>0</v>
      </c>
      <c r="D7" s="58">
        <v>0</v>
      </c>
      <c r="E7" s="59">
        <v>0</v>
      </c>
    </row>
    <row r="8" spans="1:11" ht="24.9" customHeight="1" thickBot="1" x14ac:dyDescent="0.3">
      <c r="A8" s="121" t="s">
        <v>875</v>
      </c>
      <c r="B8" s="174">
        <f>IF(COUNT(B5:B7)=0,"",SUM(B5:B7))</f>
        <v>0</v>
      </c>
      <c r="C8" s="174">
        <f>IF(COUNT(C5:C7)=0,"",SUM(C5:C7))</f>
        <v>0</v>
      </c>
      <c r="D8" s="122">
        <f>IF(COUNT(D5:D7)=0,"",SUM(D5:D7))</f>
        <v>0</v>
      </c>
      <c r="E8" s="124">
        <f>IF(COUNT(E5:E7)=0,"",SUM(E5:E7))</f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104"/>
  <sheetViews>
    <sheetView topLeftCell="A49" zoomScale="75" zoomScaleNormal="100" workbookViewId="0">
      <selection activeCell="D10" sqref="D10"/>
    </sheetView>
  </sheetViews>
  <sheetFormatPr defaultColWidth="9.109375" defaultRowHeight="13.2" x14ac:dyDescent="0.25"/>
  <cols>
    <col min="1" max="1" width="19.44140625" style="496" customWidth="1"/>
    <col min="2" max="2" width="158.33203125" style="496" customWidth="1"/>
    <col min="3" max="3" width="102.88671875" style="496" customWidth="1"/>
    <col min="4" max="16384" width="9.109375" style="496"/>
  </cols>
  <sheetData>
    <row r="1" spans="1:11" s="479" customFormat="1" ht="15" customHeight="1" x14ac:dyDescent="0.25"/>
    <row r="2" spans="1:11" s="479" customFormat="1" ht="15" customHeight="1" x14ac:dyDescent="0.25">
      <c r="A2" s="480" t="s">
        <v>291</v>
      </c>
      <c r="K2" s="480"/>
    </row>
    <row r="3" spans="1:11" s="479" customFormat="1" ht="15" customHeight="1" thickBot="1" x14ac:dyDescent="0.3"/>
    <row r="4" spans="1:11" s="545" customFormat="1" ht="15" customHeight="1" thickBot="1" x14ac:dyDescent="0.3">
      <c r="A4" s="543" t="s">
        <v>290</v>
      </c>
      <c r="B4" s="544" t="s">
        <v>318</v>
      </c>
    </row>
    <row r="5" spans="1:11" s="479" customFormat="1" ht="15" customHeight="1" x14ac:dyDescent="0.25">
      <c r="A5" s="481" t="s">
        <v>292</v>
      </c>
      <c r="B5" s="482" t="s">
        <v>323</v>
      </c>
    </row>
    <row r="6" spans="1:11" s="479" customFormat="1" ht="15" customHeight="1" x14ac:dyDescent="0.25">
      <c r="A6" s="483" t="s">
        <v>293</v>
      </c>
      <c r="B6" s="484" t="s">
        <v>332</v>
      </c>
    </row>
    <row r="7" spans="1:11" s="479" customFormat="1" ht="15" customHeight="1" x14ac:dyDescent="0.25">
      <c r="A7" s="483" t="s">
        <v>294</v>
      </c>
      <c r="B7" s="484" t="s">
        <v>818</v>
      </c>
    </row>
    <row r="8" spans="1:11" s="479" customFormat="1" ht="15" customHeight="1" x14ac:dyDescent="0.25">
      <c r="A8" s="483" t="s">
        <v>295</v>
      </c>
      <c r="B8" s="484" t="s">
        <v>340</v>
      </c>
    </row>
    <row r="9" spans="1:11" s="479" customFormat="1" ht="15" customHeight="1" thickBot="1" x14ac:dyDescent="0.3">
      <c r="A9" s="485" t="s">
        <v>296</v>
      </c>
      <c r="B9" s="486" t="s">
        <v>351</v>
      </c>
    </row>
    <row r="10" spans="1:11" s="479" customFormat="1" ht="15" customHeight="1" thickBot="1" x14ac:dyDescent="0.3">
      <c r="A10" s="487"/>
      <c r="B10" s="488"/>
    </row>
    <row r="11" spans="1:11" s="545" customFormat="1" ht="15" customHeight="1" thickBot="1" x14ac:dyDescent="0.3">
      <c r="A11" s="546" t="s">
        <v>290</v>
      </c>
      <c r="B11" s="547" t="s">
        <v>301</v>
      </c>
    </row>
    <row r="12" spans="1:11" s="479" customFormat="1" ht="15" customHeight="1" x14ac:dyDescent="0.25">
      <c r="A12" s="489" t="s">
        <v>442</v>
      </c>
      <c r="B12" s="490" t="s">
        <v>302</v>
      </c>
    </row>
    <row r="13" spans="1:11" s="479" customFormat="1" ht="15" customHeight="1" x14ac:dyDescent="0.25">
      <c r="A13" s="491" t="s">
        <v>443</v>
      </c>
      <c r="B13" s="476" t="s">
        <v>303</v>
      </c>
    </row>
    <row r="14" spans="1:11" s="479" customFormat="1" ht="15" customHeight="1" x14ac:dyDescent="0.25">
      <c r="A14" s="491" t="s">
        <v>444</v>
      </c>
      <c r="B14" s="492" t="s">
        <v>304</v>
      </c>
    </row>
    <row r="15" spans="1:11" s="479" customFormat="1" ht="15" customHeight="1" x14ac:dyDescent="0.25">
      <c r="A15" s="491" t="s">
        <v>445</v>
      </c>
      <c r="B15" s="476" t="s">
        <v>305</v>
      </c>
    </row>
    <row r="16" spans="1:11" s="479" customFormat="1" ht="15" customHeight="1" x14ac:dyDescent="0.25">
      <c r="A16" s="491" t="s">
        <v>416</v>
      </c>
      <c r="B16" s="492" t="s">
        <v>772</v>
      </c>
    </row>
    <row r="17" spans="1:2" s="479" customFormat="1" ht="15" customHeight="1" x14ac:dyDescent="0.25">
      <c r="A17" s="491" t="s">
        <v>447</v>
      </c>
      <c r="B17" s="492" t="s">
        <v>306</v>
      </c>
    </row>
    <row r="18" spans="1:2" s="479" customFormat="1" ht="15" customHeight="1" x14ac:dyDescent="0.25">
      <c r="A18" s="491" t="s">
        <v>446</v>
      </c>
      <c r="B18" s="476" t="s">
        <v>307</v>
      </c>
    </row>
    <row r="19" spans="1:2" s="479" customFormat="1" ht="15" customHeight="1" x14ac:dyDescent="0.25">
      <c r="A19" s="491" t="s">
        <v>417</v>
      </c>
      <c r="B19" s="492" t="s">
        <v>774</v>
      </c>
    </row>
    <row r="20" spans="1:2" s="479" customFormat="1" ht="15" customHeight="1" x14ac:dyDescent="0.25">
      <c r="A20" s="491" t="s">
        <v>448</v>
      </c>
      <c r="B20" s="492" t="s">
        <v>308</v>
      </c>
    </row>
    <row r="21" spans="1:2" s="479" customFormat="1" ht="15" customHeight="1" x14ac:dyDescent="0.25">
      <c r="A21" s="491" t="s">
        <v>449</v>
      </c>
      <c r="B21" s="476" t="s">
        <v>309</v>
      </c>
    </row>
    <row r="22" spans="1:2" s="479" customFormat="1" ht="15" customHeight="1" x14ac:dyDescent="0.25">
      <c r="A22" s="491" t="s">
        <v>450</v>
      </c>
      <c r="B22" s="476" t="s">
        <v>310</v>
      </c>
    </row>
    <row r="23" spans="1:2" s="479" customFormat="1" ht="15" customHeight="1" x14ac:dyDescent="0.25">
      <c r="A23" s="491" t="s">
        <v>451</v>
      </c>
      <c r="B23" s="492" t="s">
        <v>311</v>
      </c>
    </row>
    <row r="24" spans="1:2" s="479" customFormat="1" ht="15" customHeight="1" x14ac:dyDescent="0.25">
      <c r="A24" s="491" t="s">
        <v>452</v>
      </c>
      <c r="B24" s="476" t="s">
        <v>312</v>
      </c>
    </row>
    <row r="25" spans="1:2" s="479" customFormat="1" ht="15" customHeight="1" x14ac:dyDescent="0.25">
      <c r="A25" s="491" t="s">
        <v>453</v>
      </c>
      <c r="B25" s="492" t="s">
        <v>313</v>
      </c>
    </row>
    <row r="26" spans="1:2" s="479" customFormat="1" ht="15" customHeight="1" x14ac:dyDescent="0.25">
      <c r="A26" s="491" t="s">
        <v>454</v>
      </c>
      <c r="B26" s="476" t="s">
        <v>314</v>
      </c>
    </row>
    <row r="27" spans="1:2" s="479" customFormat="1" ht="15" customHeight="1" x14ac:dyDescent="0.25">
      <c r="A27" s="491" t="s">
        <v>455</v>
      </c>
      <c r="B27" s="476" t="s">
        <v>315</v>
      </c>
    </row>
    <row r="28" spans="1:2" s="479" customFormat="1" ht="15" customHeight="1" x14ac:dyDescent="0.25">
      <c r="A28" s="491" t="s">
        <v>456</v>
      </c>
      <c r="B28" s="476" t="s">
        <v>315</v>
      </c>
    </row>
    <row r="29" spans="1:2" s="479" customFormat="1" ht="15" customHeight="1" x14ac:dyDescent="0.25">
      <c r="A29" s="491" t="s">
        <v>418</v>
      </c>
      <c r="B29" s="492" t="s">
        <v>778</v>
      </c>
    </row>
    <row r="30" spans="1:2" s="479" customFormat="1" ht="15" customHeight="1" x14ac:dyDescent="0.25">
      <c r="A30" s="491" t="s">
        <v>419</v>
      </c>
      <c r="B30" s="492" t="s">
        <v>779</v>
      </c>
    </row>
    <row r="31" spans="1:2" s="479" customFormat="1" ht="26.25" customHeight="1" x14ac:dyDescent="0.25">
      <c r="A31" s="491" t="s">
        <v>457</v>
      </c>
      <c r="B31" s="492" t="s">
        <v>316</v>
      </c>
    </row>
    <row r="32" spans="1:2" s="479" customFormat="1" ht="15" customHeight="1" x14ac:dyDescent="0.25">
      <c r="A32" s="491" t="s">
        <v>458</v>
      </c>
      <c r="B32" s="476" t="s">
        <v>317</v>
      </c>
    </row>
    <row r="33" spans="1:2" s="479" customFormat="1" ht="15" customHeight="1" x14ac:dyDescent="0.25">
      <c r="A33" s="491" t="s">
        <v>420</v>
      </c>
      <c r="B33" s="492" t="s">
        <v>781</v>
      </c>
    </row>
    <row r="34" spans="1:2" s="479" customFormat="1" ht="15" customHeight="1" x14ac:dyDescent="0.25">
      <c r="A34" s="491" t="s">
        <v>421</v>
      </c>
      <c r="B34" s="492" t="s">
        <v>782</v>
      </c>
    </row>
    <row r="35" spans="1:2" s="479" customFormat="1" ht="15" customHeight="1" x14ac:dyDescent="0.25">
      <c r="A35" s="491" t="s">
        <v>422</v>
      </c>
      <c r="B35" s="493" t="s">
        <v>783</v>
      </c>
    </row>
    <row r="36" spans="1:2" s="479" customFormat="1" ht="15" customHeight="1" x14ac:dyDescent="0.25">
      <c r="A36" s="491" t="s">
        <v>423</v>
      </c>
      <c r="B36" s="493" t="s">
        <v>784</v>
      </c>
    </row>
    <row r="37" spans="1:2" s="479" customFormat="1" ht="15" customHeight="1" x14ac:dyDescent="0.25">
      <c r="A37" s="491" t="s">
        <v>424</v>
      </c>
      <c r="B37" s="492" t="s">
        <v>785</v>
      </c>
    </row>
    <row r="38" spans="1:2" s="479" customFormat="1" ht="15" customHeight="1" x14ac:dyDescent="0.25">
      <c r="A38" s="491" t="s">
        <v>506</v>
      </c>
      <c r="B38" s="492" t="s">
        <v>283</v>
      </c>
    </row>
    <row r="39" spans="1:2" s="479" customFormat="1" ht="15" customHeight="1" x14ac:dyDescent="0.25">
      <c r="A39" s="491" t="s">
        <v>425</v>
      </c>
      <c r="B39" s="492" t="s">
        <v>786</v>
      </c>
    </row>
    <row r="40" spans="1:2" s="479" customFormat="1" ht="15" customHeight="1" x14ac:dyDescent="0.25">
      <c r="A40" s="491" t="s">
        <v>426</v>
      </c>
      <c r="B40" s="492" t="s">
        <v>787</v>
      </c>
    </row>
    <row r="41" spans="1:2" s="479" customFormat="1" ht="15" customHeight="1" x14ac:dyDescent="0.25">
      <c r="A41" s="491" t="s">
        <v>427</v>
      </c>
      <c r="B41" s="492" t="s">
        <v>788</v>
      </c>
    </row>
    <row r="42" spans="1:2" s="479" customFormat="1" ht="15" customHeight="1" x14ac:dyDescent="0.25">
      <c r="A42" s="491" t="s">
        <v>365</v>
      </c>
      <c r="B42" s="492" t="s">
        <v>269</v>
      </c>
    </row>
    <row r="43" spans="1:2" s="479" customFormat="1" ht="15" customHeight="1" x14ac:dyDescent="0.25">
      <c r="A43" s="491" t="s">
        <v>459</v>
      </c>
      <c r="B43" s="492" t="s">
        <v>789</v>
      </c>
    </row>
    <row r="44" spans="1:2" s="479" customFormat="1" ht="15" customHeight="1" x14ac:dyDescent="0.25">
      <c r="A44" s="491" t="s">
        <v>460</v>
      </c>
      <c r="B44" s="476" t="s">
        <v>319</v>
      </c>
    </row>
    <row r="45" spans="1:2" s="479" customFormat="1" ht="15" customHeight="1" x14ac:dyDescent="0.25">
      <c r="A45" s="491" t="s">
        <v>428</v>
      </c>
      <c r="B45" s="492" t="s">
        <v>790</v>
      </c>
    </row>
    <row r="46" spans="1:2" s="479" customFormat="1" ht="15" customHeight="1" x14ac:dyDescent="0.25">
      <c r="A46" s="491" t="s">
        <v>429</v>
      </c>
      <c r="B46" s="492" t="s">
        <v>791</v>
      </c>
    </row>
    <row r="47" spans="1:2" s="479" customFormat="1" ht="15" customHeight="1" x14ac:dyDescent="0.25">
      <c r="A47" s="491" t="s">
        <v>461</v>
      </c>
      <c r="B47" s="492" t="s">
        <v>320</v>
      </c>
    </row>
    <row r="48" spans="1:2" s="479" customFormat="1" ht="15" customHeight="1" x14ac:dyDescent="0.25">
      <c r="A48" s="491" t="s">
        <v>462</v>
      </c>
      <c r="B48" s="476" t="s">
        <v>321</v>
      </c>
    </row>
    <row r="49" spans="1:2" s="479" customFormat="1" ht="15" customHeight="1" x14ac:dyDescent="0.25">
      <c r="A49" s="491" t="s">
        <v>463</v>
      </c>
      <c r="B49" s="476" t="s">
        <v>322</v>
      </c>
    </row>
    <row r="50" spans="1:2" s="479" customFormat="1" ht="15" customHeight="1" x14ac:dyDescent="0.25">
      <c r="A50" s="491" t="s">
        <v>464</v>
      </c>
      <c r="B50" s="492" t="s">
        <v>324</v>
      </c>
    </row>
    <row r="51" spans="1:2" s="479" customFormat="1" ht="15" customHeight="1" x14ac:dyDescent="0.25">
      <c r="A51" s="491" t="s">
        <v>465</v>
      </c>
      <c r="B51" s="476" t="s">
        <v>325</v>
      </c>
    </row>
    <row r="52" spans="1:2" s="479" customFormat="1" ht="15" customHeight="1" x14ac:dyDescent="0.25">
      <c r="A52" s="491" t="s">
        <v>466</v>
      </c>
      <c r="B52" s="492" t="s">
        <v>326</v>
      </c>
    </row>
    <row r="53" spans="1:2" s="479" customFormat="1" ht="15" customHeight="1" x14ac:dyDescent="0.25">
      <c r="A53" s="491" t="s">
        <v>467</v>
      </c>
      <c r="B53" s="476" t="s">
        <v>327</v>
      </c>
    </row>
    <row r="54" spans="1:2" s="479" customFormat="1" ht="15" customHeight="1" x14ac:dyDescent="0.25">
      <c r="A54" s="491" t="s">
        <v>468</v>
      </c>
      <c r="B54" s="476" t="s">
        <v>328</v>
      </c>
    </row>
    <row r="55" spans="1:2" s="479" customFormat="1" ht="15" customHeight="1" x14ac:dyDescent="0.25">
      <c r="A55" s="491" t="s">
        <v>430</v>
      </c>
      <c r="B55" s="492" t="s">
        <v>795</v>
      </c>
    </row>
    <row r="56" spans="1:2" s="479" customFormat="1" ht="15" customHeight="1" x14ac:dyDescent="0.25">
      <c r="A56" s="491" t="s">
        <v>431</v>
      </c>
      <c r="B56" s="492" t="s">
        <v>329</v>
      </c>
    </row>
    <row r="57" spans="1:2" s="479" customFormat="1" ht="15" customHeight="1" x14ac:dyDescent="0.25">
      <c r="A57" s="491" t="s">
        <v>469</v>
      </c>
      <c r="B57" s="492" t="s">
        <v>330</v>
      </c>
    </row>
    <row r="58" spans="1:2" s="479" customFormat="1" ht="15" customHeight="1" x14ac:dyDescent="0.25">
      <c r="A58" s="491" t="s">
        <v>470</v>
      </c>
      <c r="B58" s="476" t="s">
        <v>331</v>
      </c>
    </row>
    <row r="59" spans="1:2" s="479" customFormat="1" ht="15" customHeight="1" x14ac:dyDescent="0.25">
      <c r="A59" s="491" t="s">
        <v>432</v>
      </c>
      <c r="B59" s="492" t="s">
        <v>791</v>
      </c>
    </row>
    <row r="60" spans="1:2" s="479" customFormat="1" ht="15" customHeight="1" x14ac:dyDescent="0.25">
      <c r="A60" s="491" t="s">
        <v>433</v>
      </c>
      <c r="B60" s="492" t="s">
        <v>798</v>
      </c>
    </row>
    <row r="61" spans="1:2" s="479" customFormat="1" ht="15" customHeight="1" x14ac:dyDescent="0.25">
      <c r="A61" s="491" t="s">
        <v>434</v>
      </c>
      <c r="B61" s="492" t="s">
        <v>799</v>
      </c>
    </row>
    <row r="62" spans="1:2" s="479" customFormat="1" ht="15" customHeight="1" x14ac:dyDescent="0.25">
      <c r="A62" s="491" t="s">
        <v>435</v>
      </c>
      <c r="B62" s="492" t="s">
        <v>800</v>
      </c>
    </row>
    <row r="63" spans="1:2" s="479" customFormat="1" ht="15" customHeight="1" x14ac:dyDescent="0.25">
      <c r="A63" s="491" t="s">
        <v>436</v>
      </c>
      <c r="B63" s="492" t="s">
        <v>801</v>
      </c>
    </row>
    <row r="64" spans="1:2" s="479" customFormat="1" ht="15" customHeight="1" x14ac:dyDescent="0.25">
      <c r="A64" s="491" t="s">
        <v>437</v>
      </c>
      <c r="B64" s="492" t="s">
        <v>802</v>
      </c>
    </row>
    <row r="65" spans="1:2" s="479" customFormat="1" ht="15" customHeight="1" x14ac:dyDescent="0.25">
      <c r="A65" s="491" t="s">
        <v>438</v>
      </c>
      <c r="B65" s="492" t="s">
        <v>803</v>
      </c>
    </row>
    <row r="66" spans="1:2" s="479" customFormat="1" ht="15" customHeight="1" x14ac:dyDescent="0.25">
      <c r="A66" s="491" t="s">
        <v>471</v>
      </c>
      <c r="B66" s="492" t="s">
        <v>333</v>
      </c>
    </row>
    <row r="67" spans="1:2" s="479" customFormat="1" ht="15" customHeight="1" x14ac:dyDescent="0.25">
      <c r="A67" s="491" t="s">
        <v>472</v>
      </c>
      <c r="B67" s="476" t="s">
        <v>334</v>
      </c>
    </row>
    <row r="68" spans="1:2" s="479" customFormat="1" ht="15" customHeight="1" x14ac:dyDescent="0.25">
      <c r="A68" s="491" t="s">
        <v>473</v>
      </c>
      <c r="B68" s="476" t="s">
        <v>335</v>
      </c>
    </row>
    <row r="69" spans="1:2" s="479" customFormat="1" ht="15" customHeight="1" x14ac:dyDescent="0.25">
      <c r="A69" s="491" t="s">
        <v>474</v>
      </c>
      <c r="B69" s="492" t="s">
        <v>336</v>
      </c>
    </row>
    <row r="70" spans="1:2" s="479" customFormat="1" ht="15" customHeight="1" x14ac:dyDescent="0.25">
      <c r="A70" s="491" t="s">
        <v>475</v>
      </c>
      <c r="B70" s="476" t="s">
        <v>337</v>
      </c>
    </row>
    <row r="71" spans="1:2" s="479" customFormat="1" ht="15" customHeight="1" x14ac:dyDescent="0.25">
      <c r="A71" s="491" t="s">
        <v>476</v>
      </c>
      <c r="B71" s="476" t="s">
        <v>338</v>
      </c>
    </row>
    <row r="72" spans="1:2" s="479" customFormat="1" ht="15" customHeight="1" x14ac:dyDescent="0.25">
      <c r="A72" s="491" t="s">
        <v>477</v>
      </c>
      <c r="B72" s="492" t="s">
        <v>822</v>
      </c>
    </row>
    <row r="73" spans="1:2" s="479" customFormat="1" ht="15" customHeight="1" x14ac:dyDescent="0.25">
      <c r="A73" s="491" t="s">
        <v>478</v>
      </c>
      <c r="B73" s="492" t="s">
        <v>822</v>
      </c>
    </row>
    <row r="74" spans="1:2" s="479" customFormat="1" ht="15" customHeight="1" x14ac:dyDescent="0.25">
      <c r="A74" s="491" t="s">
        <v>479</v>
      </c>
      <c r="B74" s="492" t="s">
        <v>822</v>
      </c>
    </row>
    <row r="75" spans="1:2" s="479" customFormat="1" ht="15" customHeight="1" x14ac:dyDescent="0.25">
      <c r="A75" s="491" t="s">
        <v>439</v>
      </c>
      <c r="B75" s="492" t="s">
        <v>807</v>
      </c>
    </row>
    <row r="76" spans="1:2" s="479" customFormat="1" ht="15" customHeight="1" x14ac:dyDescent="0.25">
      <c r="A76" s="491" t="s">
        <v>440</v>
      </c>
      <c r="B76" s="492" t="s">
        <v>808</v>
      </c>
    </row>
    <row r="77" spans="1:2" s="479" customFormat="1" ht="15" customHeight="1" thickBot="1" x14ac:dyDescent="0.3">
      <c r="A77" s="494" t="s">
        <v>360</v>
      </c>
      <c r="B77" s="495" t="s">
        <v>287</v>
      </c>
    </row>
    <row r="78" spans="1:2" s="479" customFormat="1" ht="15" customHeight="1" thickBot="1" x14ac:dyDescent="0.3">
      <c r="B78" s="488"/>
    </row>
    <row r="79" spans="1:2" s="545" customFormat="1" ht="15" customHeight="1" thickBot="1" x14ac:dyDescent="0.3">
      <c r="A79" s="548" t="s">
        <v>290</v>
      </c>
      <c r="B79" s="547" t="s">
        <v>339</v>
      </c>
    </row>
    <row r="80" spans="1:2" s="479" customFormat="1" ht="15" customHeight="1" x14ac:dyDescent="0.25">
      <c r="A80" s="489" t="s">
        <v>623</v>
      </c>
      <c r="B80" s="490" t="s">
        <v>341</v>
      </c>
    </row>
    <row r="81" spans="1:2" s="479" customFormat="1" ht="15" customHeight="1" x14ac:dyDescent="0.25">
      <c r="A81" s="491" t="s">
        <v>624</v>
      </c>
      <c r="B81" s="492" t="s">
        <v>342</v>
      </c>
    </row>
    <row r="82" spans="1:2" s="479" customFormat="1" ht="15" customHeight="1" x14ac:dyDescent="0.25">
      <c r="A82" s="491" t="s">
        <v>492</v>
      </c>
      <c r="B82" s="492" t="s">
        <v>343</v>
      </c>
    </row>
    <row r="83" spans="1:2" s="479" customFormat="1" ht="15" customHeight="1" x14ac:dyDescent="0.25">
      <c r="A83" s="491" t="s">
        <v>491</v>
      </c>
      <c r="B83" s="492" t="s">
        <v>344</v>
      </c>
    </row>
    <row r="84" spans="1:2" s="479" customFormat="1" ht="15" customHeight="1" x14ac:dyDescent="0.25">
      <c r="A84" s="491" t="s">
        <v>495</v>
      </c>
      <c r="B84" s="484" t="s">
        <v>345</v>
      </c>
    </row>
    <row r="85" spans="1:2" s="479" customFormat="1" ht="15" customHeight="1" x14ac:dyDescent="0.25">
      <c r="A85" s="491" t="s">
        <v>496</v>
      </c>
      <c r="B85" s="492" t="s">
        <v>346</v>
      </c>
    </row>
    <row r="86" spans="1:2" s="479" customFormat="1" ht="30.75" customHeight="1" x14ac:dyDescent="0.25">
      <c r="A86" s="491" t="s">
        <v>497</v>
      </c>
      <c r="B86" s="492" t="s">
        <v>347</v>
      </c>
    </row>
    <row r="87" spans="1:2" s="479" customFormat="1" ht="15" customHeight="1" x14ac:dyDescent="0.25">
      <c r="A87" s="491" t="s">
        <v>625</v>
      </c>
      <c r="B87" s="492" t="s">
        <v>348</v>
      </c>
    </row>
    <row r="88" spans="1:2" s="479" customFormat="1" ht="15" customHeight="1" x14ac:dyDescent="0.25">
      <c r="A88" s="491" t="s">
        <v>626</v>
      </c>
      <c r="B88" s="492" t="s">
        <v>349</v>
      </c>
    </row>
    <row r="89" spans="1:2" s="479" customFormat="1" ht="15" customHeight="1" x14ac:dyDescent="0.25">
      <c r="A89" s="491" t="s">
        <v>627</v>
      </c>
      <c r="B89" s="492" t="s">
        <v>350</v>
      </c>
    </row>
    <row r="90" spans="1:2" s="479" customFormat="1" ht="15" customHeight="1" x14ac:dyDescent="0.25">
      <c r="A90" s="491" t="s">
        <v>297</v>
      </c>
      <c r="B90" s="492" t="s">
        <v>352</v>
      </c>
    </row>
    <row r="91" spans="1:2" s="479" customFormat="1" ht="15" customHeight="1" x14ac:dyDescent="0.25">
      <c r="A91" s="491" t="s">
        <v>628</v>
      </c>
      <c r="B91" s="492" t="s">
        <v>353</v>
      </c>
    </row>
    <row r="92" spans="1:2" s="479" customFormat="1" ht="15" customHeight="1" x14ac:dyDescent="0.25">
      <c r="A92" s="491" t="s">
        <v>629</v>
      </c>
      <c r="B92" s="492" t="s">
        <v>354</v>
      </c>
    </row>
    <row r="93" spans="1:2" s="479" customFormat="1" ht="15" customHeight="1" x14ac:dyDescent="0.25">
      <c r="A93" s="491" t="s">
        <v>498</v>
      </c>
      <c r="B93" s="492" t="s">
        <v>355</v>
      </c>
    </row>
    <row r="94" spans="1:2" s="479" customFormat="1" ht="15" customHeight="1" thickBot="1" x14ac:dyDescent="0.3">
      <c r="A94" s="494" t="s">
        <v>630</v>
      </c>
      <c r="B94" s="495" t="s">
        <v>356</v>
      </c>
    </row>
    <row r="95" spans="1:2" s="479" customFormat="1" ht="15" customHeight="1" thickBot="1" x14ac:dyDescent="0.3">
      <c r="B95" s="488"/>
    </row>
    <row r="96" spans="1:2" s="545" customFormat="1" ht="15" customHeight="1" thickBot="1" x14ac:dyDescent="0.3">
      <c r="A96" s="548" t="s">
        <v>290</v>
      </c>
      <c r="B96" s="547" t="s">
        <v>357</v>
      </c>
    </row>
    <row r="97" spans="1:2" s="479" customFormat="1" ht="15" customHeight="1" x14ac:dyDescent="0.25">
      <c r="A97" s="489" t="s">
        <v>361</v>
      </c>
      <c r="B97" s="490" t="s">
        <v>358</v>
      </c>
    </row>
    <row r="98" spans="1:2" s="479" customFormat="1" ht="15" customHeight="1" thickBot="1" x14ac:dyDescent="0.3">
      <c r="A98" s="494" t="s">
        <v>362</v>
      </c>
      <c r="B98" s="495" t="s">
        <v>359</v>
      </c>
    </row>
    <row r="99" spans="1:2" s="479" customFormat="1" ht="15" customHeight="1" thickBot="1" x14ac:dyDescent="0.3">
      <c r="B99" s="488"/>
    </row>
    <row r="100" spans="1:2" s="545" customFormat="1" ht="15" customHeight="1" x14ac:dyDescent="0.25">
      <c r="A100" s="549" t="s">
        <v>290</v>
      </c>
      <c r="B100" s="550" t="s">
        <v>298</v>
      </c>
    </row>
    <row r="101" spans="1:2" s="479" customFormat="1" ht="15" customHeight="1" x14ac:dyDescent="0.25">
      <c r="A101" s="491" t="s">
        <v>363</v>
      </c>
      <c r="B101" s="484" t="s">
        <v>299</v>
      </c>
    </row>
    <row r="102" spans="1:2" s="479" customFormat="1" ht="15" customHeight="1" thickBot="1" x14ac:dyDescent="0.3">
      <c r="A102" s="494" t="s">
        <v>364</v>
      </c>
      <c r="B102" s="486" t="s">
        <v>300</v>
      </c>
    </row>
    <row r="103" spans="1:2" x14ac:dyDescent="0.25">
      <c r="B103" s="497"/>
    </row>
    <row r="104" spans="1:2" x14ac:dyDescent="0.25">
      <c r="B104" s="497"/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scale="29" orientation="landscape" horizontalDpi="300" verticalDpi="300" r:id="rId1"/>
  <headerFooter alignWithMargins="0"/>
  <rowBreaks count="2" manualBreakCount="2">
    <brk id="35" max="16383" man="1"/>
    <brk id="77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40"/>
  <sheetViews>
    <sheetView zoomScaleNormal="100" workbookViewId="0">
      <selection activeCell="G7" sqref="G7"/>
    </sheetView>
  </sheetViews>
  <sheetFormatPr defaultColWidth="9.109375" defaultRowHeight="24.9" customHeight="1" x14ac:dyDescent="0.25"/>
  <cols>
    <col min="1" max="1" width="28.5546875" style="64" customWidth="1"/>
    <col min="2" max="2" width="24.5546875" style="64" customWidth="1"/>
    <col min="3" max="3" width="16.88671875" style="64" customWidth="1"/>
    <col min="4" max="4" width="17.44140625" style="64" customWidth="1"/>
    <col min="5" max="5" width="16.33203125" style="64" customWidth="1"/>
    <col min="6" max="6" width="16" style="64" customWidth="1"/>
    <col min="7" max="7" width="19.33203125" style="64" customWidth="1"/>
    <col min="8" max="16384" width="9.109375" style="64"/>
  </cols>
  <sheetData>
    <row r="1" spans="1:10" ht="24.9" customHeight="1" x14ac:dyDescent="0.25">
      <c r="A1" s="25" t="s">
        <v>365</v>
      </c>
      <c r="B1" s="100" t="s">
        <v>269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>
      <c r="A2" s="336"/>
      <c r="B2" s="336"/>
      <c r="C2" s="336"/>
      <c r="D2" s="336"/>
      <c r="E2" s="336"/>
      <c r="F2" s="336"/>
      <c r="G2" s="336"/>
    </row>
    <row r="3" spans="1:10" s="45" customFormat="1" ht="24.9" customHeight="1" x14ac:dyDescent="0.25">
      <c r="A3" s="824" t="s">
        <v>90</v>
      </c>
      <c r="B3" s="811" t="s">
        <v>272</v>
      </c>
      <c r="C3" s="815" t="s">
        <v>846</v>
      </c>
      <c r="D3" s="815" t="s">
        <v>279</v>
      </c>
      <c r="E3" s="815" t="s">
        <v>280</v>
      </c>
      <c r="F3" s="809" t="s">
        <v>12</v>
      </c>
      <c r="G3" s="810"/>
    </row>
    <row r="4" spans="1:10" s="45" customFormat="1" ht="24.9" customHeight="1" thickBot="1" x14ac:dyDescent="0.3">
      <c r="A4" s="825"/>
      <c r="B4" s="812"/>
      <c r="C4" s="857"/>
      <c r="D4" s="857"/>
      <c r="E4" s="816"/>
      <c r="F4" s="46" t="s">
        <v>879</v>
      </c>
      <c r="G4" s="47" t="s">
        <v>875</v>
      </c>
    </row>
    <row r="5" spans="1:10" s="45" customFormat="1" ht="24.9" customHeight="1" x14ac:dyDescent="0.25">
      <c r="A5" s="883" t="s">
        <v>32</v>
      </c>
      <c r="B5" s="337" t="s">
        <v>271</v>
      </c>
      <c r="C5" s="723">
        <v>82</v>
      </c>
      <c r="D5" s="711">
        <v>497</v>
      </c>
      <c r="E5" s="742">
        <f t="shared" ref="E5:E21" si="0">IF(AND(ISNUMBER(F5),ISNUMBER(D5),D5&lt;&gt;0),F5/D5*1000,0)</f>
        <v>266.29738430583507</v>
      </c>
      <c r="F5" s="711">
        <f>+G5*0.44</f>
        <v>132.34980000000002</v>
      </c>
      <c r="G5" s="723">
        <f>300795/1000</f>
        <v>300.79500000000002</v>
      </c>
    </row>
    <row r="6" spans="1:10" s="45" customFormat="1" ht="24.9" customHeight="1" x14ac:dyDescent="0.25">
      <c r="A6" s="886"/>
      <c r="B6" s="339" t="s">
        <v>270</v>
      </c>
      <c r="C6" s="724">
        <v>166</v>
      </c>
      <c r="D6" s="712">
        <v>999</v>
      </c>
      <c r="E6" s="340">
        <f t="shared" si="0"/>
        <v>266.30262262262266</v>
      </c>
      <c r="F6" s="712">
        <f>+G6*0.44</f>
        <v>266.03632000000005</v>
      </c>
      <c r="G6" s="724">
        <f>604628/1000</f>
        <v>604.62800000000004</v>
      </c>
    </row>
    <row r="7" spans="1:10" s="45" customFormat="1" ht="24.9" customHeight="1" x14ac:dyDescent="0.25">
      <c r="A7" s="886"/>
      <c r="B7" s="339" t="s">
        <v>1</v>
      </c>
      <c r="C7" s="724">
        <v>148</v>
      </c>
      <c r="D7" s="712">
        <v>894</v>
      </c>
      <c r="E7" s="340">
        <f t="shared" si="0"/>
        <v>266.17686800894853</v>
      </c>
      <c r="F7" s="725">
        <f>+G7*0.44</f>
        <v>237.96212</v>
      </c>
      <c r="G7" s="724">
        <f>540823/1000</f>
        <v>540.82299999999998</v>
      </c>
    </row>
    <row r="8" spans="1:10" s="45" customFormat="1" ht="24.9" customHeight="1" thickBot="1" x14ac:dyDescent="0.3">
      <c r="A8" s="887"/>
      <c r="B8" s="341" t="s">
        <v>875</v>
      </c>
      <c r="C8" s="731">
        <f>IF(COUNT(C5:C7)=0,"",SUM(C5:C7))</f>
        <v>396</v>
      </c>
      <c r="D8" s="731">
        <f>IF(COUNT(D5:D7)=0,"",SUM(D5:D7))</f>
        <v>2390</v>
      </c>
      <c r="E8" s="732">
        <f t="shared" si="0"/>
        <v>266.25449372384941</v>
      </c>
      <c r="F8" s="733">
        <f>IF(COUNT(F5:F7)=0,"",SUM(F5:F7))</f>
        <v>636.34824000000003</v>
      </c>
      <c r="G8" s="731">
        <f>IF(COUNT(G5:G7)=0,"",SUM(G5:G7))</f>
        <v>1446.2460000000001</v>
      </c>
    </row>
    <row r="9" spans="1:10" s="45" customFormat="1" ht="24.9" customHeight="1" x14ac:dyDescent="0.25">
      <c r="A9" s="883" t="s">
        <v>268</v>
      </c>
      <c r="B9" s="728" t="s">
        <v>271</v>
      </c>
      <c r="C9" s="711">
        <v>0</v>
      </c>
      <c r="D9" s="711">
        <v>0</v>
      </c>
      <c r="E9" s="735">
        <f t="shared" si="0"/>
        <v>0</v>
      </c>
      <c r="F9" s="711">
        <v>0</v>
      </c>
      <c r="G9" s="723">
        <v>0</v>
      </c>
    </row>
    <row r="10" spans="1:10" s="45" customFormat="1" ht="24.9" customHeight="1" x14ac:dyDescent="0.25">
      <c r="A10" s="886"/>
      <c r="B10" s="729" t="s">
        <v>270</v>
      </c>
      <c r="C10" s="712">
        <v>0</v>
      </c>
      <c r="D10" s="712">
        <v>0</v>
      </c>
      <c r="E10" s="736">
        <f t="shared" si="0"/>
        <v>0</v>
      </c>
      <c r="F10" s="712">
        <v>0</v>
      </c>
      <c r="G10" s="724">
        <v>0</v>
      </c>
    </row>
    <row r="11" spans="1:10" s="45" customFormat="1" ht="24.9" customHeight="1" x14ac:dyDescent="0.25">
      <c r="A11" s="886"/>
      <c r="B11" s="729" t="s">
        <v>1</v>
      </c>
      <c r="C11" s="712">
        <v>6932</v>
      </c>
      <c r="D11" s="712">
        <v>43599</v>
      </c>
      <c r="E11" s="736">
        <f t="shared" si="0"/>
        <v>107.15534484735889</v>
      </c>
      <c r="F11" s="712">
        <f>+G11*0.44</f>
        <v>4671.8658800000003</v>
      </c>
      <c r="G11" s="724">
        <f>(10603335+14542)/1000</f>
        <v>10617.877</v>
      </c>
    </row>
    <row r="12" spans="1:10" s="45" customFormat="1" ht="24.9" customHeight="1" thickBot="1" x14ac:dyDescent="0.3">
      <c r="A12" s="887"/>
      <c r="B12" s="730" t="s">
        <v>875</v>
      </c>
      <c r="C12" s="726">
        <f>IF(COUNT(C9:C11)=0,"",SUM(C9:C11))</f>
        <v>6932</v>
      </c>
      <c r="D12" s="726">
        <f>IF(COUNT(D9:D11)=0,"",SUM(D9:D11))</f>
        <v>43599</v>
      </c>
      <c r="E12" s="737">
        <f t="shared" si="0"/>
        <v>107.15534484735889</v>
      </c>
      <c r="F12" s="726">
        <f>IF(COUNT(F9:F11)=0,"",SUM(F9:F11))</f>
        <v>4671.8658800000003</v>
      </c>
      <c r="G12" s="598">
        <f>IF(COUNT(G9:G11)=0,"",SUM(G9:G11))</f>
        <v>10617.877</v>
      </c>
    </row>
    <row r="13" spans="1:10" s="45" customFormat="1" ht="24.9" customHeight="1" thickBot="1" x14ac:dyDescent="0.3">
      <c r="A13" s="343" t="s">
        <v>262</v>
      </c>
      <c r="B13" s="344" t="s">
        <v>271</v>
      </c>
      <c r="C13" s="734">
        <v>0</v>
      </c>
      <c r="D13" s="734">
        <v>0</v>
      </c>
      <c r="E13" s="727">
        <f t="shared" si="0"/>
        <v>0</v>
      </c>
      <c r="F13" s="734">
        <v>0</v>
      </c>
      <c r="G13" s="734">
        <v>0</v>
      </c>
    </row>
    <row r="14" spans="1:10" s="45" customFormat="1" ht="24.9" customHeight="1" thickBot="1" x14ac:dyDescent="0.3">
      <c r="A14" s="343" t="s">
        <v>263</v>
      </c>
      <c r="B14" s="344" t="s">
        <v>1</v>
      </c>
      <c r="C14" s="579">
        <v>0</v>
      </c>
      <c r="D14" s="579">
        <v>0</v>
      </c>
      <c r="E14" s="741">
        <f t="shared" si="0"/>
        <v>0</v>
      </c>
      <c r="F14" s="579">
        <v>0</v>
      </c>
      <c r="G14" s="579">
        <v>0</v>
      </c>
    </row>
    <row r="15" spans="1:10" s="45" customFormat="1" ht="24.9" customHeight="1" x14ac:dyDescent="0.25">
      <c r="A15" s="883" t="s">
        <v>264</v>
      </c>
      <c r="B15" s="337" t="s">
        <v>271</v>
      </c>
      <c r="C15" s="723">
        <v>0</v>
      </c>
      <c r="D15" s="738">
        <v>0</v>
      </c>
      <c r="E15" s="338">
        <f t="shared" si="0"/>
        <v>0</v>
      </c>
      <c r="F15" s="723">
        <v>0</v>
      </c>
      <c r="G15" s="723">
        <v>0</v>
      </c>
    </row>
    <row r="16" spans="1:10" s="45" customFormat="1" ht="24.9" customHeight="1" x14ac:dyDescent="0.25">
      <c r="A16" s="884"/>
      <c r="B16" s="339" t="s">
        <v>270</v>
      </c>
      <c r="C16" s="724">
        <v>0</v>
      </c>
      <c r="D16" s="739">
        <v>0</v>
      </c>
      <c r="E16" s="340">
        <f t="shared" si="0"/>
        <v>0</v>
      </c>
      <c r="F16" s="724">
        <v>0</v>
      </c>
      <c r="G16" s="724">
        <v>0</v>
      </c>
    </row>
    <row r="17" spans="1:7" s="45" customFormat="1" ht="24.9" customHeight="1" x14ac:dyDescent="0.25">
      <c r="A17" s="884"/>
      <c r="B17" s="339" t="s">
        <v>1</v>
      </c>
      <c r="C17" s="724">
        <v>2314</v>
      </c>
      <c r="D17" s="739">
        <v>6649</v>
      </c>
      <c r="E17" s="340">
        <f t="shared" si="0"/>
        <v>98.722592871108432</v>
      </c>
      <c r="F17" s="724">
        <f>+G17*0.44</f>
        <v>656.40652</v>
      </c>
      <c r="G17" s="724">
        <f>1491833/1000</f>
        <v>1491.8330000000001</v>
      </c>
    </row>
    <row r="18" spans="1:7" s="45" customFormat="1" ht="24.9" customHeight="1" thickBot="1" x14ac:dyDescent="0.3">
      <c r="A18" s="885"/>
      <c r="B18" s="341" t="s">
        <v>875</v>
      </c>
      <c r="C18" s="598">
        <f>IF(COUNT(C15:C17)=0,"",SUM(C15:C17))</f>
        <v>2314</v>
      </c>
      <c r="D18" s="740">
        <f>IF(COUNT(D15:D17)=0,"",SUM(D15:D17))</f>
        <v>6649</v>
      </c>
      <c r="E18" s="741">
        <f t="shared" si="0"/>
        <v>98.722592871108432</v>
      </c>
      <c r="F18" s="598">
        <f>IF(COUNT(F15:F17)=0,"",SUM(F15:F17))</f>
        <v>656.40652</v>
      </c>
      <c r="G18" s="598">
        <f>IF(COUNT(G15:G17)=0,"",SUM(G15:G17))</f>
        <v>1491.8330000000001</v>
      </c>
    </row>
    <row r="19" spans="1:7" s="45" customFormat="1" ht="24.9" customHeight="1" x14ac:dyDescent="0.25">
      <c r="A19" s="883" t="s">
        <v>265</v>
      </c>
      <c r="B19" s="337" t="s">
        <v>271</v>
      </c>
      <c r="C19" s="723">
        <v>70</v>
      </c>
      <c r="D19" s="738">
        <v>73</v>
      </c>
      <c r="E19" s="338">
        <f t="shared" si="0"/>
        <v>214.23780821917808</v>
      </c>
      <c r="F19" s="723">
        <f>+G19*0.44</f>
        <v>15.639359999999998</v>
      </c>
      <c r="G19" s="723">
        <f>35544/1000</f>
        <v>35.543999999999997</v>
      </c>
    </row>
    <row r="20" spans="1:7" s="45" customFormat="1" ht="24.9" customHeight="1" x14ac:dyDescent="0.25">
      <c r="A20" s="886"/>
      <c r="B20" s="339" t="s">
        <v>270</v>
      </c>
      <c r="C20" s="724">
        <v>0</v>
      </c>
      <c r="D20" s="739">
        <v>0</v>
      </c>
      <c r="E20" s="340">
        <f t="shared" si="0"/>
        <v>0</v>
      </c>
      <c r="F20" s="724">
        <v>0</v>
      </c>
      <c r="G20" s="724">
        <v>0</v>
      </c>
    </row>
    <row r="21" spans="1:7" s="45" customFormat="1" ht="24.9" customHeight="1" x14ac:dyDescent="0.25">
      <c r="A21" s="886"/>
      <c r="B21" s="339" t="s">
        <v>1</v>
      </c>
      <c r="C21" s="724">
        <v>0</v>
      </c>
      <c r="D21" s="739">
        <v>0</v>
      </c>
      <c r="E21" s="340">
        <f t="shared" si="0"/>
        <v>0</v>
      </c>
      <c r="F21" s="724">
        <v>0</v>
      </c>
      <c r="G21" s="724">
        <v>0</v>
      </c>
    </row>
    <row r="22" spans="1:7" s="45" customFormat="1" ht="24.9" customHeight="1" thickBot="1" x14ac:dyDescent="0.3">
      <c r="A22" s="887"/>
      <c r="B22" s="341" t="s">
        <v>875</v>
      </c>
      <c r="C22" s="598">
        <f>IF(COUNT(C19:C21)=0,"",SUM(C19:C21))</f>
        <v>70</v>
      </c>
      <c r="D22" s="740">
        <f>IF(COUNT(D19:D21)=0,"",SUM(D19:D21))</f>
        <v>73</v>
      </c>
      <c r="E22" s="342">
        <f t="shared" ref="E22:E27" si="1">IF(AND(ISNUMBER(F22),ISNUMBER(D22),D22&lt;&gt;0),F22/D22*1000,0)</f>
        <v>214.23780821917808</v>
      </c>
      <c r="F22" s="598">
        <f>IF(COUNT(F19:F21)=0,"",SUM(F19:F21))</f>
        <v>15.639359999999998</v>
      </c>
      <c r="G22" s="598">
        <f>IF(COUNT(G19:G21)=0,"",SUM(G19:G21))</f>
        <v>35.543999999999997</v>
      </c>
    </row>
    <row r="23" spans="1:7" s="45" customFormat="1" ht="24.9" customHeight="1" x14ac:dyDescent="0.25">
      <c r="A23" s="883" t="s">
        <v>266</v>
      </c>
      <c r="B23" s="337" t="s">
        <v>271</v>
      </c>
      <c r="C23" s="723">
        <v>0</v>
      </c>
      <c r="D23" s="711">
        <v>0</v>
      </c>
      <c r="E23" s="742">
        <f t="shared" si="1"/>
        <v>0</v>
      </c>
      <c r="F23" s="711">
        <v>0</v>
      </c>
      <c r="G23" s="723">
        <v>0</v>
      </c>
    </row>
    <row r="24" spans="1:7" s="45" customFormat="1" ht="24.9" customHeight="1" x14ac:dyDescent="0.25">
      <c r="A24" s="886"/>
      <c r="B24" s="339" t="s">
        <v>270</v>
      </c>
      <c r="C24" s="724">
        <v>0</v>
      </c>
      <c r="D24" s="712">
        <v>0</v>
      </c>
      <c r="E24" s="340">
        <f t="shared" si="1"/>
        <v>0</v>
      </c>
      <c r="F24" s="712">
        <v>0</v>
      </c>
      <c r="G24" s="724">
        <v>0</v>
      </c>
    </row>
    <row r="25" spans="1:7" s="45" customFormat="1" ht="24.9" customHeight="1" x14ac:dyDescent="0.25">
      <c r="A25" s="886"/>
      <c r="B25" s="339" t="s">
        <v>1</v>
      </c>
      <c r="C25" s="724">
        <v>1268</v>
      </c>
      <c r="D25" s="712">
        <v>115885</v>
      </c>
      <c r="E25" s="340">
        <f t="shared" si="1"/>
        <v>11.965038443284291</v>
      </c>
      <c r="F25" s="712">
        <f>+G25*0.44</f>
        <v>1386.5684799999999</v>
      </c>
      <c r="G25" s="724">
        <f>3151292/1000</f>
        <v>3151.2919999999999</v>
      </c>
    </row>
    <row r="26" spans="1:7" s="45" customFormat="1" ht="24.9" customHeight="1" thickBot="1" x14ac:dyDescent="0.3">
      <c r="A26" s="887"/>
      <c r="B26" s="341" t="s">
        <v>875</v>
      </c>
      <c r="C26" s="598">
        <f>IF(COUNT(C23:C25)=0,"",SUM(C23:C25))</f>
        <v>1268</v>
      </c>
      <c r="D26" s="598">
        <f>IF(COUNT(D23:D25)=0,"",SUM(D23:D25))</f>
        <v>115885</v>
      </c>
      <c r="E26" s="342">
        <f t="shared" si="1"/>
        <v>11.965038443284291</v>
      </c>
      <c r="F26" s="726">
        <f>IF(COUNT(F23:F25)=0,"",SUM(F23:F25))</f>
        <v>1386.5684799999999</v>
      </c>
      <c r="G26" s="598">
        <f>IF(COUNT(G23:G25)=0,"",SUM(G23:G25))</f>
        <v>3151.2919999999999</v>
      </c>
    </row>
    <row r="27" spans="1:7" ht="24.9" customHeight="1" thickBot="1" x14ac:dyDescent="0.3">
      <c r="A27" s="881" t="s">
        <v>875</v>
      </c>
      <c r="B27" s="882"/>
      <c r="C27" s="599">
        <f>IF(COUNT(C26,C22,C18,C14,C13,C12,C8)=0,"",SUM(C26,C22,C18,C14,C13,C12,C8))</f>
        <v>10980</v>
      </c>
      <c r="D27" s="599">
        <f>IF(COUNT(D26,D22,D18,D14,D13,D12,D8)=0,"",SUM(D26,D22,D18,D14,D13,D12,D8))</f>
        <v>168596</v>
      </c>
      <c r="E27" s="599">
        <f t="shared" si="1"/>
        <v>43.695155756957462</v>
      </c>
      <c r="F27" s="599">
        <f>IF(COUNT(F26,F22,F18,F14,F13,F12,F8)=0,"",SUM(F26,F22,F18,F14,F13,F12,F8))</f>
        <v>7366.8284800000001</v>
      </c>
      <c r="G27" s="599">
        <f>IF(COUNT(G26,G22,G18,G14,G13,G12,G8)=0,"",SUM(G26,G22,G18,G14,G13,G12,G8))</f>
        <v>16742.792000000001</v>
      </c>
    </row>
    <row r="28" spans="1:7" s="325" customFormat="1" ht="24.9" customHeight="1" x14ac:dyDescent="0.25">
      <c r="A28" s="324"/>
      <c r="B28" s="324"/>
      <c r="C28" s="347"/>
      <c r="D28" s="347"/>
      <c r="E28" s="347"/>
      <c r="F28" s="347" t="s">
        <v>885</v>
      </c>
      <c r="G28" s="347" t="s">
        <v>885</v>
      </c>
    </row>
    <row r="29" spans="1:7" s="325" customFormat="1" ht="24.9" customHeight="1" thickBot="1" x14ac:dyDescent="0.3">
      <c r="A29" s="324"/>
      <c r="B29" s="324"/>
      <c r="C29" s="347" t="s">
        <v>885</v>
      </c>
      <c r="D29" s="347"/>
      <c r="E29" s="347"/>
      <c r="F29" s="347"/>
      <c r="G29" s="347"/>
    </row>
    <row r="30" spans="1:7" s="45" customFormat="1" ht="24.9" customHeight="1" x14ac:dyDescent="0.25">
      <c r="A30" s="824" t="s">
        <v>90</v>
      </c>
      <c r="B30" s="811" t="s">
        <v>273</v>
      </c>
      <c r="C30" s="815" t="s">
        <v>846</v>
      </c>
      <c r="D30" s="815" t="s">
        <v>637</v>
      </c>
      <c r="E30" s="815" t="s">
        <v>636</v>
      </c>
      <c r="F30" s="809" t="s">
        <v>12</v>
      </c>
      <c r="G30" s="810"/>
    </row>
    <row r="31" spans="1:7" s="45" customFormat="1" ht="24.9" customHeight="1" thickBot="1" x14ac:dyDescent="0.3">
      <c r="A31" s="825"/>
      <c r="B31" s="812"/>
      <c r="C31" s="857"/>
      <c r="D31" s="857"/>
      <c r="E31" s="857"/>
      <c r="F31" s="46" t="s">
        <v>879</v>
      </c>
      <c r="G31" s="47" t="s">
        <v>875</v>
      </c>
    </row>
    <row r="32" spans="1:7" s="102" customFormat="1" ht="24.9" customHeight="1" thickBot="1" x14ac:dyDescent="0.3">
      <c r="A32" s="853" t="s">
        <v>267</v>
      </c>
      <c r="B32" s="337" t="s">
        <v>274</v>
      </c>
      <c r="C32" s="743">
        <v>0</v>
      </c>
      <c r="D32" s="744">
        <v>0</v>
      </c>
      <c r="E32" s="745">
        <f t="shared" ref="E32:E39" si="2">IF(AND(ISNUMBER(F32),ISNUMBER(D32),D32&lt;&gt;0),F32/D32*1000,0)</f>
        <v>0</v>
      </c>
      <c r="F32" s="743">
        <v>0</v>
      </c>
      <c r="G32" s="744">
        <v>0</v>
      </c>
    </row>
    <row r="33" spans="1:7" s="102" customFormat="1" ht="24.9" customHeight="1" thickBot="1" x14ac:dyDescent="0.3">
      <c r="A33" s="854"/>
      <c r="B33" s="339" t="s">
        <v>275</v>
      </c>
      <c r="C33" s="743">
        <v>0</v>
      </c>
      <c r="D33" s="744">
        <v>0</v>
      </c>
      <c r="E33" s="745">
        <f t="shared" si="2"/>
        <v>0</v>
      </c>
      <c r="F33" s="743">
        <v>0</v>
      </c>
      <c r="G33" s="744">
        <v>0</v>
      </c>
    </row>
    <row r="34" spans="1:7" s="102" customFormat="1" ht="24.9" customHeight="1" thickBot="1" x14ac:dyDescent="0.3">
      <c r="A34" s="854"/>
      <c r="B34" s="339" t="s">
        <v>276</v>
      </c>
      <c r="C34" s="743">
        <v>0</v>
      </c>
      <c r="D34" s="744">
        <v>0</v>
      </c>
      <c r="E34" s="745">
        <f t="shared" si="2"/>
        <v>0</v>
      </c>
      <c r="F34" s="743">
        <v>0</v>
      </c>
      <c r="G34" s="744">
        <v>0</v>
      </c>
    </row>
    <row r="35" spans="1:7" s="102" customFormat="1" ht="24.9" customHeight="1" thickBot="1" x14ac:dyDescent="0.3">
      <c r="A35" s="854"/>
      <c r="B35" s="339" t="s">
        <v>277</v>
      </c>
      <c r="C35" s="743">
        <v>0</v>
      </c>
      <c r="D35" s="744">
        <v>0</v>
      </c>
      <c r="E35" s="745">
        <f t="shared" si="2"/>
        <v>0</v>
      </c>
      <c r="F35" s="743">
        <v>0</v>
      </c>
      <c r="G35" s="744">
        <v>0</v>
      </c>
    </row>
    <row r="36" spans="1:7" s="102" customFormat="1" ht="24.9" customHeight="1" thickBot="1" x14ac:dyDescent="0.3">
      <c r="A36" s="854"/>
      <c r="B36" s="339" t="s">
        <v>18</v>
      </c>
      <c r="C36" s="743">
        <v>0</v>
      </c>
      <c r="D36" s="744">
        <v>0</v>
      </c>
      <c r="E36" s="745">
        <f t="shared" si="2"/>
        <v>0</v>
      </c>
      <c r="F36" s="743">
        <v>0</v>
      </c>
      <c r="G36" s="744">
        <v>0</v>
      </c>
    </row>
    <row r="37" spans="1:7" s="102" customFormat="1" ht="24.9" customHeight="1" thickBot="1" x14ac:dyDescent="0.3">
      <c r="A37" s="854"/>
      <c r="B37" s="339" t="s">
        <v>278</v>
      </c>
      <c r="C37" s="743">
        <v>0</v>
      </c>
      <c r="D37" s="744">
        <v>0</v>
      </c>
      <c r="E37" s="745">
        <f t="shared" si="2"/>
        <v>0</v>
      </c>
      <c r="F37" s="743">
        <v>0</v>
      </c>
      <c r="G37" s="744">
        <v>0</v>
      </c>
    </row>
    <row r="38" spans="1:7" s="102" customFormat="1" ht="24.9" customHeight="1" thickBot="1" x14ac:dyDescent="0.3">
      <c r="A38" s="855"/>
      <c r="B38" s="341" t="s">
        <v>66</v>
      </c>
      <c r="C38" s="746">
        <v>1208</v>
      </c>
      <c r="D38" s="746">
        <v>10670</v>
      </c>
      <c r="E38" s="727">
        <f t="shared" si="2"/>
        <v>53.753814432989685</v>
      </c>
      <c r="F38" s="746">
        <f>+G38*0.44</f>
        <v>573.55319999999995</v>
      </c>
      <c r="G38" s="748">
        <f>1303530/1000</f>
        <v>1303.53</v>
      </c>
    </row>
    <row r="39" spans="1:7" s="126" customFormat="1" ht="24.9" customHeight="1" thickBot="1" x14ac:dyDescent="0.3">
      <c r="A39" s="881" t="s">
        <v>875</v>
      </c>
      <c r="B39" s="882"/>
      <c r="C39" s="599">
        <f>IF(COUNT(C32:C38)=0,"",SUM(C32:C38))</f>
        <v>1208</v>
      </c>
      <c r="D39" s="599">
        <f>IF(COUNT(D32:D38)=0,"",SUM(D32:D38))</f>
        <v>10670</v>
      </c>
      <c r="E39" s="599">
        <f t="shared" si="2"/>
        <v>53.753814432989685</v>
      </c>
      <c r="F39" s="600">
        <f>IF(COUNT(F32:F38)=0,"",SUM(F32:F38))</f>
        <v>573.55319999999995</v>
      </c>
      <c r="G39" s="601">
        <f>IF(COUNT(G32:G38)=0,"",SUM(G32:G38))</f>
        <v>1303.53</v>
      </c>
    </row>
    <row r="40" spans="1:7" ht="24.9" customHeight="1" x14ac:dyDescent="0.25">
      <c r="A40" s="270"/>
      <c r="B40" s="271"/>
      <c r="C40" s="347"/>
      <c r="D40" s="347"/>
      <c r="E40" s="347"/>
      <c r="F40" s="347" t="s">
        <v>885</v>
      </c>
      <c r="G40" s="347" t="s">
        <v>885</v>
      </c>
    </row>
  </sheetData>
  <sheetProtection selectLockedCells="1"/>
  <mergeCells count="20">
    <mergeCell ref="F3:G3"/>
    <mergeCell ref="A5:A8"/>
    <mergeCell ref="A9:A12"/>
    <mergeCell ref="C3:C4"/>
    <mergeCell ref="E3:E4"/>
    <mergeCell ref="D3:D4"/>
    <mergeCell ref="A27:B27"/>
    <mergeCell ref="A3:A4"/>
    <mergeCell ref="B3:B4"/>
    <mergeCell ref="A15:A18"/>
    <mergeCell ref="A19:A22"/>
    <mergeCell ref="A23:A26"/>
    <mergeCell ref="C30:C31"/>
    <mergeCell ref="D30:D31"/>
    <mergeCell ref="E30:E31"/>
    <mergeCell ref="F30:G30"/>
    <mergeCell ref="A32:A38"/>
    <mergeCell ref="A39:B39"/>
    <mergeCell ref="A30:A31"/>
    <mergeCell ref="B30:B31"/>
  </mergeCells>
  <phoneticPr fontId="4" type="noConversion"/>
  <pageMargins left="0.75" right="0.75" top="1" bottom="1" header="0.5" footer="0.5"/>
  <pageSetup paperSize="9" scale="47" orientation="landscape" horizontalDpi="300" verticalDpi="300" r:id="rId1"/>
  <headerFooter alignWithMargins="0"/>
  <ignoredErrors>
    <ignoredError sqref="E26 E22" 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P34"/>
  <sheetViews>
    <sheetView topLeftCell="E12" zoomScaleNormal="100" workbookViewId="0">
      <selection activeCell="D10" sqref="D10"/>
    </sheetView>
  </sheetViews>
  <sheetFormatPr defaultColWidth="9.109375" defaultRowHeight="24.9" customHeight="1" x14ac:dyDescent="0.25"/>
  <cols>
    <col min="1" max="1" width="42.44140625" style="64" customWidth="1"/>
    <col min="2" max="2" width="29.88671875" style="64" customWidth="1"/>
    <col min="3" max="3" width="14.44140625" style="64" customWidth="1"/>
    <col min="4" max="8" width="12.6640625" style="64" customWidth="1"/>
    <col min="9" max="9" width="13.109375" style="64" customWidth="1"/>
    <col min="10" max="12" width="12.6640625" style="64" customWidth="1"/>
    <col min="13" max="16" width="15.6640625" style="64" customWidth="1"/>
    <col min="17" max="16384" width="9.109375" style="64"/>
  </cols>
  <sheetData>
    <row r="1" spans="1:16" s="45" customFormat="1" ht="24.9" customHeight="1" x14ac:dyDescent="0.25">
      <c r="A1" s="275" t="s">
        <v>459</v>
      </c>
      <c r="B1" s="276" t="s">
        <v>789</v>
      </c>
      <c r="C1" s="276"/>
      <c r="D1" s="276"/>
      <c r="E1" s="276"/>
      <c r="F1" s="276"/>
      <c r="G1" s="276"/>
      <c r="H1" s="276"/>
      <c r="I1" s="276"/>
      <c r="J1" s="276"/>
    </row>
    <row r="2" spans="1:16" s="45" customFormat="1" ht="24.9" customHeight="1" thickBot="1" x14ac:dyDescent="0.3"/>
    <row r="3" spans="1:16" s="45" customFormat="1" ht="24.9" customHeight="1" thickBot="1" x14ac:dyDescent="0.3">
      <c r="A3" s="824" t="s">
        <v>137</v>
      </c>
      <c r="B3" s="811" t="s">
        <v>152</v>
      </c>
      <c r="C3" s="815" t="s">
        <v>868</v>
      </c>
      <c r="D3" s="809" t="s">
        <v>842</v>
      </c>
      <c r="E3" s="810"/>
      <c r="F3" s="809" t="s">
        <v>844</v>
      </c>
      <c r="G3" s="817"/>
      <c r="H3" s="810"/>
      <c r="I3" s="815" t="s">
        <v>157</v>
      </c>
      <c r="J3" s="809" t="s">
        <v>846</v>
      </c>
      <c r="K3" s="817"/>
      <c r="L3" s="810"/>
      <c r="M3" s="813" t="s">
        <v>12</v>
      </c>
      <c r="N3" s="834"/>
      <c r="O3" s="834"/>
      <c r="P3" s="826"/>
    </row>
    <row r="4" spans="1:16" s="45" customFormat="1" ht="24.9" customHeight="1" x14ac:dyDescent="0.25">
      <c r="A4" s="824"/>
      <c r="B4" s="811"/>
      <c r="C4" s="857"/>
      <c r="D4" s="830" t="s">
        <v>155</v>
      </c>
      <c r="E4" s="828" t="s">
        <v>156</v>
      </c>
      <c r="F4" s="830" t="s">
        <v>155</v>
      </c>
      <c r="G4" s="875" t="s">
        <v>156</v>
      </c>
      <c r="H4" s="876" t="s">
        <v>875</v>
      </c>
      <c r="I4" s="857"/>
      <c r="J4" s="830" t="s">
        <v>155</v>
      </c>
      <c r="K4" s="875" t="s">
        <v>156</v>
      </c>
      <c r="L4" s="872" t="s">
        <v>875</v>
      </c>
      <c r="M4" s="821" t="s">
        <v>879</v>
      </c>
      <c r="N4" s="822"/>
      <c r="O4" s="822" t="s">
        <v>875</v>
      </c>
      <c r="P4" s="823"/>
    </row>
    <row r="5" spans="1:16" s="45" customFormat="1" ht="24.9" customHeight="1" thickBot="1" x14ac:dyDescent="0.3">
      <c r="A5" s="824"/>
      <c r="B5" s="811"/>
      <c r="C5" s="816"/>
      <c r="D5" s="831"/>
      <c r="E5" s="829"/>
      <c r="F5" s="831"/>
      <c r="G5" s="873"/>
      <c r="H5" s="829"/>
      <c r="I5" s="816"/>
      <c r="J5" s="831"/>
      <c r="K5" s="873"/>
      <c r="L5" s="873"/>
      <c r="M5" s="103" t="s">
        <v>158</v>
      </c>
      <c r="N5" s="104" t="s">
        <v>375</v>
      </c>
      <c r="O5" s="104" t="s">
        <v>158</v>
      </c>
      <c r="P5" s="105" t="s">
        <v>375</v>
      </c>
    </row>
    <row r="6" spans="1:16" s="45" customFormat="1" ht="24.9" customHeight="1" thickBot="1" x14ac:dyDescent="0.3">
      <c r="A6" s="847" t="s">
        <v>140</v>
      </c>
      <c r="B6" s="849"/>
      <c r="C6" s="279"/>
      <c r="D6" s="280"/>
      <c r="E6" s="281"/>
      <c r="F6" s="225">
        <v>0</v>
      </c>
      <c r="G6" s="226">
        <v>0</v>
      </c>
      <c r="H6" s="282">
        <f t="shared" ref="H6:H17" si="0">IF(COUNT(F6:G6)=0,"",SUM(F6:G6))</f>
        <v>0</v>
      </c>
      <c r="I6" s="283"/>
      <c r="J6" s="225">
        <v>0</v>
      </c>
      <c r="K6" s="226">
        <v>0</v>
      </c>
      <c r="L6" s="282">
        <f t="shared" ref="L6:L17" si="1">IF(COUNT(J6:K6)=0,"",SUM(J6:K6))</f>
        <v>0</v>
      </c>
      <c r="M6" s="75">
        <v>0</v>
      </c>
      <c r="N6" s="284">
        <v>0</v>
      </c>
      <c r="O6" s="284">
        <v>0</v>
      </c>
      <c r="P6" s="78">
        <v>0</v>
      </c>
    </row>
    <row r="7" spans="1:16" s="45" customFormat="1" ht="24.9" customHeight="1" thickBot="1" x14ac:dyDescent="0.3">
      <c r="A7" s="847" t="s">
        <v>141</v>
      </c>
      <c r="B7" s="849"/>
      <c r="C7" s="279"/>
      <c r="D7" s="280"/>
      <c r="E7" s="281"/>
      <c r="F7" s="225">
        <v>0</v>
      </c>
      <c r="G7" s="226">
        <v>0</v>
      </c>
      <c r="H7" s="282">
        <f t="shared" si="0"/>
        <v>0</v>
      </c>
      <c r="I7" s="283"/>
      <c r="J7" s="225">
        <v>0</v>
      </c>
      <c r="K7" s="226">
        <v>0</v>
      </c>
      <c r="L7" s="282">
        <f t="shared" si="1"/>
        <v>0</v>
      </c>
      <c r="M7" s="225">
        <v>0</v>
      </c>
      <c r="N7" s="285">
        <v>0</v>
      </c>
      <c r="O7" s="285">
        <v>0</v>
      </c>
      <c r="P7" s="227">
        <v>0</v>
      </c>
    </row>
    <row r="8" spans="1:16" s="45" customFormat="1" ht="24.9" customHeight="1" thickBot="1" x14ac:dyDescent="0.3">
      <c r="A8" s="847" t="s">
        <v>142</v>
      </c>
      <c r="B8" s="849"/>
      <c r="C8" s="279"/>
      <c r="D8" s="280"/>
      <c r="E8" s="281"/>
      <c r="F8" s="225">
        <v>0</v>
      </c>
      <c r="G8" s="226">
        <v>0</v>
      </c>
      <c r="H8" s="282">
        <f t="shared" si="0"/>
        <v>0</v>
      </c>
      <c r="I8" s="283"/>
      <c r="J8" s="225">
        <v>0</v>
      </c>
      <c r="K8" s="226">
        <v>0</v>
      </c>
      <c r="L8" s="282">
        <f t="shared" si="1"/>
        <v>0</v>
      </c>
      <c r="M8" s="225">
        <v>0</v>
      </c>
      <c r="N8" s="285">
        <v>0</v>
      </c>
      <c r="O8" s="285">
        <v>0</v>
      </c>
      <c r="P8" s="227">
        <v>0</v>
      </c>
    </row>
    <row r="9" spans="1:16" s="45" customFormat="1" ht="24.9" customHeight="1" x14ac:dyDescent="0.25">
      <c r="A9" s="818" t="s">
        <v>143</v>
      </c>
      <c r="B9" s="286" t="s">
        <v>154</v>
      </c>
      <c r="C9" s="287"/>
      <c r="D9" s="288"/>
      <c r="E9" s="289"/>
      <c r="F9" s="50">
        <v>0</v>
      </c>
      <c r="G9" s="69">
        <v>0</v>
      </c>
      <c r="H9" s="70">
        <f t="shared" si="0"/>
        <v>0</v>
      </c>
      <c r="I9" s="195"/>
      <c r="J9" s="50">
        <v>0</v>
      </c>
      <c r="K9" s="69">
        <v>0</v>
      </c>
      <c r="L9" s="70">
        <f t="shared" si="1"/>
        <v>0</v>
      </c>
      <c r="M9" s="50">
        <v>0</v>
      </c>
      <c r="N9" s="260">
        <v>0</v>
      </c>
      <c r="O9" s="260">
        <v>0</v>
      </c>
      <c r="P9" s="51">
        <v>0</v>
      </c>
    </row>
    <row r="10" spans="1:16" s="45" customFormat="1" ht="24.9" customHeight="1" x14ac:dyDescent="0.25">
      <c r="A10" s="819"/>
      <c r="B10" s="290" t="s">
        <v>144</v>
      </c>
      <c r="C10" s="292"/>
      <c r="D10" s="293"/>
      <c r="E10" s="294"/>
      <c r="F10" s="54">
        <v>0</v>
      </c>
      <c r="G10" s="72">
        <v>0</v>
      </c>
      <c r="H10" s="132">
        <f t="shared" si="0"/>
        <v>0</v>
      </c>
      <c r="I10" s="190"/>
      <c r="J10" s="54">
        <v>0</v>
      </c>
      <c r="K10" s="72">
        <v>0</v>
      </c>
      <c r="L10" s="132">
        <f t="shared" si="1"/>
        <v>0</v>
      </c>
      <c r="M10" s="54">
        <v>0</v>
      </c>
      <c r="N10" s="295">
        <v>0</v>
      </c>
      <c r="O10" s="295">
        <v>0</v>
      </c>
      <c r="P10" s="55">
        <v>0</v>
      </c>
    </row>
    <row r="11" spans="1:16" s="45" customFormat="1" ht="24.9" customHeight="1" thickBot="1" x14ac:dyDescent="0.3">
      <c r="A11" s="819"/>
      <c r="B11" s="290" t="s">
        <v>145</v>
      </c>
      <c r="C11" s="292"/>
      <c r="D11" s="293"/>
      <c r="E11" s="294"/>
      <c r="F11" s="54">
        <v>0</v>
      </c>
      <c r="G11" s="72">
        <v>0</v>
      </c>
      <c r="H11" s="132">
        <f t="shared" si="0"/>
        <v>0</v>
      </c>
      <c r="I11" s="190"/>
      <c r="J11" s="54">
        <v>0</v>
      </c>
      <c r="K11" s="72">
        <v>0</v>
      </c>
      <c r="L11" s="132">
        <f t="shared" si="1"/>
        <v>0</v>
      </c>
      <c r="M11" s="54">
        <v>0</v>
      </c>
      <c r="N11" s="295">
        <v>0</v>
      </c>
      <c r="O11" s="295">
        <v>0</v>
      </c>
      <c r="P11" s="55">
        <v>0</v>
      </c>
    </row>
    <row r="12" spans="1:16" s="45" customFormat="1" ht="24.9" customHeight="1" thickBot="1" x14ac:dyDescent="0.3">
      <c r="A12" s="847" t="s">
        <v>128</v>
      </c>
      <c r="B12" s="849"/>
      <c r="C12" s="296"/>
      <c r="D12" s="297"/>
      <c r="E12" s="298"/>
      <c r="F12" s="299">
        <v>0</v>
      </c>
      <c r="G12" s="300">
        <v>0</v>
      </c>
      <c r="H12" s="301">
        <f t="shared" si="0"/>
        <v>0</v>
      </c>
      <c r="I12" s="302"/>
      <c r="J12" s="299">
        <v>0</v>
      </c>
      <c r="K12" s="300">
        <v>0</v>
      </c>
      <c r="L12" s="301">
        <f t="shared" si="1"/>
        <v>0</v>
      </c>
      <c r="M12" s="225">
        <v>0</v>
      </c>
      <c r="N12" s="285">
        <v>0</v>
      </c>
      <c r="O12" s="285">
        <v>0</v>
      </c>
      <c r="P12" s="227">
        <v>0</v>
      </c>
    </row>
    <row r="13" spans="1:16" s="45" customFormat="1" ht="24.9" customHeight="1" thickBot="1" x14ac:dyDescent="0.3">
      <c r="A13" s="847" t="s">
        <v>129</v>
      </c>
      <c r="B13" s="849"/>
      <c r="C13" s="279"/>
      <c r="D13" s="280"/>
      <c r="E13" s="281"/>
      <c r="F13" s="225">
        <v>0</v>
      </c>
      <c r="G13" s="226">
        <v>0</v>
      </c>
      <c r="H13" s="282">
        <f t="shared" si="0"/>
        <v>0</v>
      </c>
      <c r="I13" s="283"/>
      <c r="J13" s="225">
        <v>0</v>
      </c>
      <c r="K13" s="226">
        <v>0</v>
      </c>
      <c r="L13" s="282">
        <f t="shared" si="1"/>
        <v>0</v>
      </c>
      <c r="M13" s="75">
        <v>0</v>
      </c>
      <c r="N13" s="284">
        <v>0</v>
      </c>
      <c r="O13" s="284">
        <v>0</v>
      </c>
      <c r="P13" s="78">
        <v>0</v>
      </c>
    </row>
    <row r="14" spans="1:16" s="45" customFormat="1" ht="24.9" customHeight="1" thickBot="1" x14ac:dyDescent="0.3">
      <c r="A14" s="847" t="s">
        <v>130</v>
      </c>
      <c r="B14" s="849"/>
      <c r="C14" s="279"/>
      <c r="D14" s="280"/>
      <c r="E14" s="281"/>
      <c r="F14" s="225">
        <v>0</v>
      </c>
      <c r="G14" s="226">
        <v>0</v>
      </c>
      <c r="H14" s="282">
        <f t="shared" si="0"/>
        <v>0</v>
      </c>
      <c r="I14" s="283"/>
      <c r="J14" s="225">
        <v>0</v>
      </c>
      <c r="K14" s="226">
        <v>0</v>
      </c>
      <c r="L14" s="282">
        <f t="shared" si="1"/>
        <v>0</v>
      </c>
      <c r="M14" s="225">
        <v>0</v>
      </c>
      <c r="N14" s="285">
        <v>0</v>
      </c>
      <c r="O14" s="285">
        <v>0</v>
      </c>
      <c r="P14" s="227">
        <v>0</v>
      </c>
    </row>
    <row r="15" spans="1:16" s="45" customFormat="1" ht="24.9" customHeight="1" thickBot="1" x14ac:dyDescent="0.3">
      <c r="A15" s="853" t="s">
        <v>131</v>
      </c>
      <c r="B15" s="888"/>
      <c r="C15" s="296"/>
      <c r="D15" s="297"/>
      <c r="E15" s="298"/>
      <c r="F15" s="299">
        <v>0</v>
      </c>
      <c r="G15" s="300">
        <v>0</v>
      </c>
      <c r="H15" s="301">
        <f t="shared" si="0"/>
        <v>0</v>
      </c>
      <c r="I15" s="302"/>
      <c r="J15" s="299">
        <v>0</v>
      </c>
      <c r="K15" s="300">
        <v>0</v>
      </c>
      <c r="L15" s="301">
        <f t="shared" si="1"/>
        <v>0</v>
      </c>
      <c r="M15" s="299">
        <v>0</v>
      </c>
      <c r="N15" s="303">
        <v>0</v>
      </c>
      <c r="O15" s="303">
        <v>0</v>
      </c>
      <c r="P15" s="304">
        <v>0</v>
      </c>
    </row>
    <row r="16" spans="1:16" s="45" customFormat="1" ht="96.75" customHeight="1" x14ac:dyDescent="0.25">
      <c r="A16" s="889" t="s">
        <v>132</v>
      </c>
      <c r="B16" s="48" t="s">
        <v>146</v>
      </c>
      <c r="C16" s="195"/>
      <c r="D16" s="288"/>
      <c r="E16" s="289"/>
      <c r="F16" s="212">
        <v>0</v>
      </c>
      <c r="G16" s="69">
        <v>0</v>
      </c>
      <c r="H16" s="305">
        <f t="shared" si="0"/>
        <v>0</v>
      </c>
      <c r="I16" s="195"/>
      <c r="J16" s="50">
        <v>0</v>
      </c>
      <c r="K16" s="69">
        <v>0</v>
      </c>
      <c r="L16" s="70">
        <f t="shared" si="1"/>
        <v>0</v>
      </c>
      <c r="M16" s="212">
        <v>0</v>
      </c>
      <c r="N16" s="69">
        <v>0</v>
      </c>
      <c r="O16" s="69">
        <v>0</v>
      </c>
      <c r="P16" s="51">
        <v>0</v>
      </c>
    </row>
    <row r="17" spans="1:16" s="45" customFormat="1" ht="82.5" customHeight="1" x14ac:dyDescent="0.25">
      <c r="A17" s="890"/>
      <c r="B17" s="306" t="s">
        <v>147</v>
      </c>
      <c r="C17" s="190"/>
      <c r="D17" s="293"/>
      <c r="E17" s="294"/>
      <c r="F17" s="138">
        <v>0</v>
      </c>
      <c r="G17" s="72">
        <v>0</v>
      </c>
      <c r="H17" s="307">
        <f t="shared" si="0"/>
        <v>0</v>
      </c>
      <c r="I17" s="190"/>
      <c r="J17" s="54">
        <v>0</v>
      </c>
      <c r="K17" s="72">
        <v>0</v>
      </c>
      <c r="L17" s="73">
        <f t="shared" si="1"/>
        <v>0</v>
      </c>
      <c r="M17" s="138">
        <v>0</v>
      </c>
      <c r="N17" s="72">
        <v>0</v>
      </c>
      <c r="O17" s="72">
        <v>0</v>
      </c>
      <c r="P17" s="55">
        <v>0</v>
      </c>
    </row>
    <row r="18" spans="1:16" s="45" customFormat="1" ht="44.25" customHeight="1" thickBot="1" x14ac:dyDescent="0.3">
      <c r="A18" s="891"/>
      <c r="B18" s="308" t="s">
        <v>148</v>
      </c>
      <c r="C18" s="222"/>
      <c r="D18" s="309"/>
      <c r="E18" s="310"/>
      <c r="F18" s="215">
        <v>0</v>
      </c>
      <c r="G18" s="213">
        <v>0</v>
      </c>
      <c r="H18" s="311">
        <f>IF(COUNT(F18:G18)=0,"",SUM(F18:G18))</f>
        <v>0</v>
      </c>
      <c r="I18" s="222"/>
      <c r="J18" s="58">
        <v>0</v>
      </c>
      <c r="K18" s="213">
        <v>0</v>
      </c>
      <c r="L18" s="77">
        <f>IF(COUNT(J18:K18)=0,"",SUM(J18:K18))</f>
        <v>0</v>
      </c>
      <c r="M18" s="215">
        <v>0</v>
      </c>
      <c r="N18" s="213">
        <v>0</v>
      </c>
      <c r="O18" s="213">
        <v>0</v>
      </c>
      <c r="P18" s="59">
        <v>0</v>
      </c>
    </row>
    <row r="19" spans="1:16" s="45" customFormat="1" ht="30.75" customHeight="1" thickBot="1" x14ac:dyDescent="0.3">
      <c r="A19" s="847" t="s">
        <v>133</v>
      </c>
      <c r="B19" s="849"/>
      <c r="C19" s="312"/>
      <c r="D19" s="313"/>
      <c r="E19" s="314"/>
      <c r="F19" s="75">
        <v>0</v>
      </c>
      <c r="G19" s="76">
        <v>0</v>
      </c>
      <c r="H19" s="315">
        <f>IF(COUNT(F19:G19)=0,"",SUM(F19:G19))</f>
        <v>0</v>
      </c>
      <c r="I19" s="316"/>
      <c r="J19" s="130">
        <v>0</v>
      </c>
      <c r="K19" s="131">
        <v>0</v>
      </c>
      <c r="L19" s="315">
        <f>IF(COUNT(J19:K19)=0,"",SUM(J19:K19))</f>
        <v>0</v>
      </c>
      <c r="M19" s="130">
        <v>0</v>
      </c>
      <c r="N19" s="317">
        <v>0</v>
      </c>
      <c r="O19" s="317">
        <v>0</v>
      </c>
      <c r="P19" s="134">
        <v>0</v>
      </c>
    </row>
    <row r="20" spans="1:16" s="45" customFormat="1" ht="24.9" customHeight="1" x14ac:dyDescent="0.25">
      <c r="A20" s="818" t="s">
        <v>134</v>
      </c>
      <c r="B20" s="286" t="s">
        <v>149</v>
      </c>
      <c r="C20" s="287"/>
      <c r="D20" s="288"/>
      <c r="E20" s="289"/>
      <c r="F20" s="288"/>
      <c r="G20" s="318"/>
      <c r="H20" s="51">
        <v>0</v>
      </c>
      <c r="I20" s="195"/>
      <c r="J20" s="50">
        <v>0</v>
      </c>
      <c r="K20" s="69">
        <v>0</v>
      </c>
      <c r="L20" s="70">
        <f>IF(COUNT(J20:K20)=0,"",SUM(J20:K20))</f>
        <v>0</v>
      </c>
      <c r="M20" s="50">
        <v>0</v>
      </c>
      <c r="N20" s="260">
        <v>0</v>
      </c>
      <c r="O20" s="260">
        <v>0</v>
      </c>
      <c r="P20" s="51">
        <v>0</v>
      </c>
    </row>
    <row r="21" spans="1:16" s="45" customFormat="1" ht="43.5" customHeight="1" thickBot="1" x14ac:dyDescent="0.3">
      <c r="A21" s="820"/>
      <c r="B21" s="319" t="s">
        <v>150</v>
      </c>
      <c r="C21" s="320"/>
      <c r="D21" s="309"/>
      <c r="E21" s="310"/>
      <c r="F21" s="58">
        <v>0</v>
      </c>
      <c r="G21" s="213">
        <v>0</v>
      </c>
      <c r="H21" s="315">
        <f>IF(COUNT(F21:G21)=0,"",SUM(F21:G21))</f>
        <v>0</v>
      </c>
      <c r="I21" s="222"/>
      <c r="J21" s="58">
        <v>0</v>
      </c>
      <c r="K21" s="213">
        <v>0</v>
      </c>
      <c r="L21" s="315">
        <f>IF(COUNT(J21:K21)=0,"",SUM(J21:K21))</f>
        <v>0</v>
      </c>
      <c r="M21" s="58">
        <v>0</v>
      </c>
      <c r="N21" s="262">
        <v>0</v>
      </c>
      <c r="O21" s="262">
        <v>0</v>
      </c>
      <c r="P21" s="59">
        <v>0</v>
      </c>
    </row>
    <row r="22" spans="1:16" s="45" customFormat="1" ht="24.9" customHeight="1" thickBot="1" x14ac:dyDescent="0.3">
      <c r="A22" s="847" t="s">
        <v>135</v>
      </c>
      <c r="B22" s="849"/>
      <c r="C22" s="279"/>
      <c r="D22" s="280"/>
      <c r="E22" s="281"/>
      <c r="F22" s="299">
        <v>0</v>
      </c>
      <c r="G22" s="300">
        <v>0</v>
      </c>
      <c r="H22" s="301">
        <f>IF(COUNT(F22:G22)=0,"",SUM(F22:G22))</f>
        <v>0</v>
      </c>
      <c r="I22" s="283"/>
      <c r="J22" s="299">
        <v>0</v>
      </c>
      <c r="K22" s="300">
        <v>0</v>
      </c>
      <c r="L22" s="301">
        <f>IF(COUNT(J22:K22)=0,"",SUM(J22:K22))</f>
        <v>0</v>
      </c>
      <c r="M22" s="299">
        <v>0</v>
      </c>
      <c r="N22" s="303">
        <v>0</v>
      </c>
      <c r="O22" s="303">
        <v>0</v>
      </c>
      <c r="P22" s="304">
        <v>0</v>
      </c>
    </row>
    <row r="23" spans="1:16" ht="24.9" customHeight="1" thickBot="1" x14ac:dyDescent="0.3">
      <c r="A23" s="881" t="s">
        <v>875</v>
      </c>
      <c r="B23" s="882"/>
      <c r="C23" s="321">
        <v>0</v>
      </c>
      <c r="D23" s="255">
        <v>0</v>
      </c>
      <c r="E23" s="322">
        <v>0</v>
      </c>
      <c r="F23" s="122">
        <f>IF(COUNT(F21:F22,F6:F19)=0,"",SUM(F21:F22,F6:F19))</f>
        <v>0</v>
      </c>
      <c r="G23" s="123">
        <f>IF(COUNT(G21:G22,G6:G19)=0,"",SUM(G21:G22,G6:G19))</f>
        <v>0</v>
      </c>
      <c r="H23" s="124">
        <f>IF(COUNT(H6:H22)=0,"",SUM(H6:H22))</f>
        <v>0</v>
      </c>
      <c r="I23" s="232">
        <v>0</v>
      </c>
      <c r="J23" s="122">
        <f t="shared" ref="J23:P23" si="2">IF(COUNT(J6:J22)=0,"",SUM(J6:J22))</f>
        <v>0</v>
      </c>
      <c r="K23" s="123">
        <f t="shared" si="2"/>
        <v>0</v>
      </c>
      <c r="L23" s="263">
        <f t="shared" si="2"/>
        <v>0</v>
      </c>
      <c r="M23" s="122">
        <f t="shared" si="2"/>
        <v>0</v>
      </c>
      <c r="N23" s="123">
        <f t="shared" si="2"/>
        <v>0</v>
      </c>
      <c r="O23" s="123">
        <f t="shared" si="2"/>
        <v>0</v>
      </c>
      <c r="P23" s="124">
        <f t="shared" si="2"/>
        <v>0</v>
      </c>
    </row>
    <row r="24" spans="1:16" ht="24.9" customHeight="1" x14ac:dyDescent="0.25">
      <c r="A24" s="323"/>
      <c r="B24" s="324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</row>
    <row r="25" spans="1:16" s="325" customFormat="1" ht="24.9" customHeight="1" thickBot="1" x14ac:dyDescent="0.3">
      <c r="A25" s="324"/>
      <c r="B25" s="324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</row>
    <row r="26" spans="1:16" s="45" customFormat="1" ht="24.9" customHeight="1" thickBot="1" x14ac:dyDescent="0.3">
      <c r="A26" s="824" t="s">
        <v>90</v>
      </c>
      <c r="B26" s="811" t="s">
        <v>137</v>
      </c>
      <c r="C26" s="815" t="s">
        <v>868</v>
      </c>
      <c r="D26" s="809" t="s">
        <v>842</v>
      </c>
      <c r="E26" s="810"/>
      <c r="F26" s="809" t="s">
        <v>844</v>
      </c>
      <c r="G26" s="817"/>
      <c r="H26" s="810"/>
      <c r="I26" s="815" t="s">
        <v>845</v>
      </c>
      <c r="J26" s="809" t="s">
        <v>846</v>
      </c>
      <c r="K26" s="817"/>
      <c r="L26" s="810"/>
      <c r="M26" s="813" t="s">
        <v>12</v>
      </c>
      <c r="N26" s="834"/>
      <c r="O26" s="834"/>
      <c r="P26" s="826"/>
    </row>
    <row r="27" spans="1:16" s="45" customFormat="1" ht="24.9" customHeight="1" x14ac:dyDescent="0.25">
      <c r="A27" s="824"/>
      <c r="B27" s="811"/>
      <c r="C27" s="857"/>
      <c r="D27" s="830" t="s">
        <v>155</v>
      </c>
      <c r="E27" s="828" t="s">
        <v>156</v>
      </c>
      <c r="F27" s="830" t="s">
        <v>155</v>
      </c>
      <c r="G27" s="875" t="s">
        <v>156</v>
      </c>
      <c r="H27" s="876" t="s">
        <v>875</v>
      </c>
      <c r="I27" s="857"/>
      <c r="J27" s="830" t="s">
        <v>155</v>
      </c>
      <c r="K27" s="875" t="s">
        <v>156</v>
      </c>
      <c r="L27" s="872" t="s">
        <v>875</v>
      </c>
      <c r="M27" s="821" t="s">
        <v>879</v>
      </c>
      <c r="N27" s="822"/>
      <c r="O27" s="822" t="s">
        <v>875</v>
      </c>
      <c r="P27" s="823"/>
    </row>
    <row r="28" spans="1:16" s="45" customFormat="1" ht="24.9" customHeight="1" thickBot="1" x14ac:dyDescent="0.3">
      <c r="A28" s="824"/>
      <c r="B28" s="811"/>
      <c r="C28" s="816"/>
      <c r="D28" s="831"/>
      <c r="E28" s="829"/>
      <c r="F28" s="831"/>
      <c r="G28" s="873"/>
      <c r="H28" s="829"/>
      <c r="I28" s="816"/>
      <c r="J28" s="831"/>
      <c r="K28" s="873"/>
      <c r="L28" s="873"/>
      <c r="M28" s="103" t="s">
        <v>158</v>
      </c>
      <c r="N28" s="104" t="s">
        <v>375</v>
      </c>
      <c r="O28" s="104" t="s">
        <v>158</v>
      </c>
      <c r="P28" s="105" t="s">
        <v>375</v>
      </c>
    </row>
    <row r="29" spans="1:16" s="45" customFormat="1" ht="24.9" customHeight="1" x14ac:dyDescent="0.25">
      <c r="A29" s="853" t="s">
        <v>136</v>
      </c>
      <c r="B29" s="286" t="s">
        <v>151</v>
      </c>
      <c r="C29" s="201">
        <v>0</v>
      </c>
      <c r="D29" s="288"/>
      <c r="E29" s="289"/>
      <c r="F29" s="288"/>
      <c r="G29" s="318"/>
      <c r="H29" s="289"/>
      <c r="I29" s="195"/>
      <c r="J29" s="288"/>
      <c r="K29" s="318"/>
      <c r="L29" s="289"/>
      <c r="M29" s="50">
        <v>0</v>
      </c>
      <c r="N29" s="260">
        <v>0</v>
      </c>
      <c r="O29" s="260">
        <v>0</v>
      </c>
      <c r="P29" s="51">
        <v>0</v>
      </c>
    </row>
    <row r="30" spans="1:16" s="45" customFormat="1" ht="24.9" customHeight="1" thickBot="1" x14ac:dyDescent="0.3">
      <c r="A30" s="855"/>
      <c r="B30" s="290" t="s">
        <v>153</v>
      </c>
      <c r="C30" s="186">
        <v>0</v>
      </c>
      <c r="D30" s="326"/>
      <c r="E30" s="327"/>
      <c r="F30" s="326"/>
      <c r="G30" s="328"/>
      <c r="H30" s="327"/>
      <c r="I30" s="191"/>
      <c r="J30" s="326"/>
      <c r="K30" s="328"/>
      <c r="L30" s="327"/>
      <c r="M30" s="140">
        <v>0</v>
      </c>
      <c r="N30" s="329">
        <v>0</v>
      </c>
      <c r="O30" s="329">
        <v>0</v>
      </c>
      <c r="P30" s="173">
        <v>0</v>
      </c>
    </row>
    <row r="31" spans="1:16" s="45" customFormat="1" ht="24.9" customHeight="1" thickBot="1" x14ac:dyDescent="0.3">
      <c r="A31" s="847" t="s">
        <v>138</v>
      </c>
      <c r="B31" s="849"/>
      <c r="C31" s="223">
        <v>0</v>
      </c>
      <c r="D31" s="280"/>
      <c r="E31" s="281"/>
      <c r="F31" s="280"/>
      <c r="G31" s="330"/>
      <c r="H31" s="281"/>
      <c r="I31" s="283"/>
      <c r="J31" s="280"/>
      <c r="K31" s="330"/>
      <c r="L31" s="281"/>
      <c r="M31" s="225">
        <v>0</v>
      </c>
      <c r="N31" s="285">
        <v>0</v>
      </c>
      <c r="O31" s="285">
        <v>0</v>
      </c>
      <c r="P31" s="227">
        <v>0</v>
      </c>
    </row>
    <row r="32" spans="1:16" ht="24.9" customHeight="1" thickBot="1" x14ac:dyDescent="0.3">
      <c r="A32" s="881" t="s">
        <v>875</v>
      </c>
      <c r="B32" s="882"/>
      <c r="C32" s="198">
        <f>IF(COUNT(C29:C30,C31)=0,"",SUM(C29:C30,C31))</f>
        <v>0</v>
      </c>
      <c r="D32" s="331"/>
      <c r="E32" s="332"/>
      <c r="F32" s="331"/>
      <c r="G32" s="333"/>
      <c r="H32" s="332"/>
      <c r="I32" s="334"/>
      <c r="J32" s="331"/>
      <c r="K32" s="333"/>
      <c r="L32" s="332"/>
      <c r="M32" s="62">
        <f>IF(COUNT(M29:M30,M31)=0,"",SUM(M29:M30,M31))</f>
        <v>0</v>
      </c>
      <c r="N32" s="80">
        <f>IF(COUNT(N29:N30,N31)=0,"",SUM(N29:N30,N31))</f>
        <v>0</v>
      </c>
      <c r="O32" s="335">
        <f>IF(COUNT(O29:O30,O31)=0,"",SUM(O29:O30,O31))</f>
        <v>0</v>
      </c>
      <c r="P32" s="63">
        <f>IF(COUNT(P29:P30,P31)=0,"",SUM(P29:P30,P31))</f>
        <v>0</v>
      </c>
    </row>
    <row r="34" spans="1:1" s="126" customFormat="1" ht="24.9" customHeight="1" x14ac:dyDescent="0.25">
      <c r="A34" s="272" t="s">
        <v>139</v>
      </c>
    </row>
  </sheetData>
  <sheetProtection password="D63F" sheet="1" objects="1" scenarios="1" selectLockedCells="1"/>
  <mergeCells count="52">
    <mergeCell ref="A23:B23"/>
    <mergeCell ref="A16:A18"/>
    <mergeCell ref="C3:C5"/>
    <mergeCell ref="A9:A11"/>
    <mergeCell ref="F4:F5"/>
    <mergeCell ref="A20:A21"/>
    <mergeCell ref="A8:B8"/>
    <mergeCell ref="A32:B32"/>
    <mergeCell ref="A13:B13"/>
    <mergeCell ref="A12:B12"/>
    <mergeCell ref="A14:B14"/>
    <mergeCell ref="A15:B15"/>
    <mergeCell ref="A26:A28"/>
    <mergeCell ref="B26:B28"/>
    <mergeCell ref="A31:B31"/>
    <mergeCell ref="A19:B19"/>
    <mergeCell ref="A22:B22"/>
    <mergeCell ref="A3:A5"/>
    <mergeCell ref="B3:B5"/>
    <mergeCell ref="E4:E5"/>
    <mergeCell ref="D4:D5"/>
    <mergeCell ref="D3:E3"/>
    <mergeCell ref="A7:B7"/>
    <mergeCell ref="A6:B6"/>
    <mergeCell ref="L4:L5"/>
    <mergeCell ref="O4:P4"/>
    <mergeCell ref="F26:H26"/>
    <mergeCell ref="I26:I28"/>
    <mergeCell ref="H4:H5"/>
    <mergeCell ref="F3:H3"/>
    <mergeCell ref="G4:G5"/>
    <mergeCell ref="I3:I5"/>
    <mergeCell ref="D27:D28"/>
    <mergeCell ref="E27:E28"/>
    <mergeCell ref="F27:F28"/>
    <mergeCell ref="G27:G28"/>
    <mergeCell ref="C26:C28"/>
    <mergeCell ref="M3:P3"/>
    <mergeCell ref="J4:J5"/>
    <mergeCell ref="K4:K5"/>
    <mergeCell ref="J3:L3"/>
    <mergeCell ref="M4:N4"/>
    <mergeCell ref="A29:A30"/>
    <mergeCell ref="M27:N27"/>
    <mergeCell ref="O27:P27"/>
    <mergeCell ref="J26:L26"/>
    <mergeCell ref="M26:P26"/>
    <mergeCell ref="J27:J28"/>
    <mergeCell ref="K27:K28"/>
    <mergeCell ref="L27:L28"/>
    <mergeCell ref="D26:E26"/>
    <mergeCell ref="H27:H28"/>
  </mergeCells>
  <phoneticPr fontId="4" type="noConversion"/>
  <pageMargins left="0.75" right="0.75" top="1" bottom="1" header="0.5" footer="0.5"/>
  <pageSetup paperSize="9" scale="4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pageSetUpPr fitToPage="1"/>
  </sheetPr>
  <dimension ref="A1:J4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27.33203125" style="45" customWidth="1"/>
    <col min="2" max="2" width="49" style="45" customWidth="1"/>
    <col min="3" max="3" width="33.6640625" style="45" customWidth="1"/>
    <col min="4" max="16384" width="9.109375" style="45"/>
  </cols>
  <sheetData>
    <row r="1" spans="1:10" s="64" customFormat="1" ht="24.9" customHeight="1" x14ac:dyDescent="0.25">
      <c r="A1" s="25" t="s">
        <v>460</v>
      </c>
      <c r="B1" s="100" t="s">
        <v>789</v>
      </c>
      <c r="C1" s="100"/>
      <c r="D1" s="100"/>
      <c r="E1" s="100"/>
      <c r="F1" s="100"/>
      <c r="G1" s="100"/>
      <c r="H1" s="100"/>
      <c r="I1" s="100"/>
      <c r="J1" s="100"/>
    </row>
    <row r="2" spans="1:10" s="64" customFormat="1" ht="24.9" customHeight="1" thickBot="1" x14ac:dyDescent="0.3"/>
    <row r="3" spans="1:10" ht="24.9" customHeight="1" thickBot="1" x14ac:dyDescent="0.3">
      <c r="A3" s="101" t="s">
        <v>137</v>
      </c>
      <c r="B3" s="136" t="s">
        <v>159</v>
      </c>
    </row>
    <row r="4" spans="1:10" s="274" customFormat="1" ht="24.9" customHeight="1" thickBot="1" x14ac:dyDescent="0.3">
      <c r="A4" s="221" t="s">
        <v>149</v>
      </c>
      <c r="B4" s="273">
        <v>0</v>
      </c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K14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53.5546875" style="64" bestFit="1" customWidth="1"/>
    <col min="2" max="2" width="17.6640625" style="64" customWidth="1"/>
    <col min="3" max="3" width="14.88671875" style="64" customWidth="1"/>
    <col min="4" max="4" width="15" style="64" customWidth="1"/>
    <col min="5" max="8" width="15.6640625" style="64" customWidth="1"/>
    <col min="9" max="16384" width="9.109375" style="64"/>
  </cols>
  <sheetData>
    <row r="1" spans="1:11" ht="24.9" customHeight="1" x14ac:dyDescent="0.25">
      <c r="A1" s="25" t="s">
        <v>428</v>
      </c>
      <c r="B1" s="100" t="s">
        <v>790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thickBot="1" x14ac:dyDescent="0.3">
      <c r="A3" s="811" t="s">
        <v>161</v>
      </c>
      <c r="B3" s="815" t="s">
        <v>868</v>
      </c>
      <c r="C3" s="815" t="s">
        <v>831</v>
      </c>
      <c r="D3" s="815" t="s">
        <v>846</v>
      </c>
      <c r="E3" s="813" t="s">
        <v>12</v>
      </c>
      <c r="F3" s="834"/>
      <c r="G3" s="834"/>
      <c r="H3" s="826"/>
      <c r="I3" s="199"/>
    </row>
    <row r="4" spans="1:11" s="165" customFormat="1" ht="24.9" customHeight="1" x14ac:dyDescent="0.25">
      <c r="A4" s="811"/>
      <c r="B4" s="857"/>
      <c r="C4" s="857"/>
      <c r="D4" s="857"/>
      <c r="E4" s="809" t="s">
        <v>879</v>
      </c>
      <c r="F4" s="810"/>
      <c r="G4" s="809" t="s">
        <v>875</v>
      </c>
      <c r="H4" s="810"/>
      <c r="I4" s="199"/>
    </row>
    <row r="5" spans="1:11" s="165" customFormat="1" ht="24.9" customHeight="1" thickBot="1" x14ac:dyDescent="0.3">
      <c r="A5" s="812"/>
      <c r="B5" s="857"/>
      <c r="C5" s="857"/>
      <c r="D5" s="857"/>
      <c r="E5" s="264" t="s">
        <v>158</v>
      </c>
      <c r="F5" s="47" t="s">
        <v>375</v>
      </c>
      <c r="G5" s="46" t="s">
        <v>158</v>
      </c>
      <c r="H5" s="47" t="s">
        <v>375</v>
      </c>
      <c r="I5" s="199"/>
    </row>
    <row r="6" spans="1:11" s="45" customFormat="1" ht="24.9" customHeight="1" x14ac:dyDescent="0.25">
      <c r="A6" s="107" t="s">
        <v>162</v>
      </c>
      <c r="B6" s="49">
        <v>0</v>
      </c>
      <c r="C6" s="49">
        <v>0</v>
      </c>
      <c r="D6" s="49">
        <v>0</v>
      </c>
      <c r="E6" s="50">
        <v>0</v>
      </c>
      <c r="F6" s="51">
        <v>0</v>
      </c>
      <c r="G6" s="200">
        <v>0</v>
      </c>
      <c r="H6" s="51">
        <v>0</v>
      </c>
      <c r="I6" s="185"/>
    </row>
    <row r="7" spans="1:11" s="45" customFormat="1" ht="24.9" customHeight="1" x14ac:dyDescent="0.25">
      <c r="A7" s="112" t="s">
        <v>163</v>
      </c>
      <c r="B7" s="53">
        <v>0</v>
      </c>
      <c r="C7" s="53">
        <v>0</v>
      </c>
      <c r="D7" s="53">
        <v>0</v>
      </c>
      <c r="E7" s="54">
        <v>0</v>
      </c>
      <c r="F7" s="55">
        <v>0</v>
      </c>
      <c r="G7" s="202">
        <v>0</v>
      </c>
      <c r="H7" s="55">
        <v>0</v>
      </c>
      <c r="I7" s="185"/>
    </row>
    <row r="8" spans="1:11" s="45" customFormat="1" ht="24.9" customHeight="1" x14ac:dyDescent="0.25">
      <c r="A8" s="112" t="s">
        <v>164</v>
      </c>
      <c r="B8" s="53">
        <v>0</v>
      </c>
      <c r="C8" s="53">
        <v>0</v>
      </c>
      <c r="D8" s="53">
        <v>0</v>
      </c>
      <c r="E8" s="54">
        <v>0</v>
      </c>
      <c r="F8" s="55">
        <v>0</v>
      </c>
      <c r="G8" s="202">
        <v>0</v>
      </c>
      <c r="H8" s="55">
        <v>0</v>
      </c>
      <c r="I8" s="185"/>
    </row>
    <row r="9" spans="1:11" s="45" customFormat="1" ht="24.9" customHeight="1" x14ac:dyDescent="0.25">
      <c r="A9" s="112" t="s">
        <v>165</v>
      </c>
      <c r="B9" s="53">
        <v>0</v>
      </c>
      <c r="C9" s="53">
        <v>0</v>
      </c>
      <c r="D9" s="53">
        <v>0</v>
      </c>
      <c r="E9" s="54">
        <v>0</v>
      </c>
      <c r="F9" s="55">
        <v>0</v>
      </c>
      <c r="G9" s="202">
        <v>0</v>
      </c>
      <c r="H9" s="55">
        <v>0</v>
      </c>
      <c r="I9" s="185"/>
    </row>
    <row r="10" spans="1:11" s="45" customFormat="1" ht="24.9" customHeight="1" thickBot="1" x14ac:dyDescent="0.3">
      <c r="A10" s="117" t="s">
        <v>160</v>
      </c>
      <c r="B10" s="57">
        <v>0</v>
      </c>
      <c r="C10" s="57">
        <v>0</v>
      </c>
      <c r="D10" s="57">
        <v>0</v>
      </c>
      <c r="E10" s="58">
        <v>0</v>
      </c>
      <c r="F10" s="59">
        <v>0</v>
      </c>
      <c r="G10" s="203">
        <v>0</v>
      </c>
      <c r="H10" s="59">
        <v>0</v>
      </c>
      <c r="I10" s="185"/>
    </row>
    <row r="11" spans="1:11" ht="24.9" customHeight="1" thickBot="1" x14ac:dyDescent="0.3">
      <c r="A11" s="238" t="s">
        <v>875</v>
      </c>
      <c r="B11" s="250">
        <f t="shared" ref="B11:H11" si="0">IF(COUNT(B6:B10)=0,"",SUM(B6:B10))</f>
        <v>0</v>
      </c>
      <c r="C11" s="250">
        <f t="shared" si="0"/>
        <v>0</v>
      </c>
      <c r="D11" s="250">
        <f t="shared" si="0"/>
        <v>0</v>
      </c>
      <c r="E11" s="251">
        <f t="shared" si="0"/>
        <v>0</v>
      </c>
      <c r="F11" s="253">
        <f t="shared" si="0"/>
        <v>0</v>
      </c>
      <c r="G11" s="251">
        <f t="shared" si="0"/>
        <v>0</v>
      </c>
      <c r="H11" s="253">
        <f t="shared" si="0"/>
        <v>0</v>
      </c>
      <c r="I11" s="205"/>
    </row>
    <row r="12" spans="1:11" ht="24.9" customHeight="1" thickBot="1" x14ac:dyDescent="0.3">
      <c r="A12" s="265" t="s">
        <v>21</v>
      </c>
      <c r="B12" s="266"/>
      <c r="C12" s="266"/>
      <c r="D12" s="192">
        <v>0</v>
      </c>
      <c r="E12" s="255">
        <v>0</v>
      </c>
      <c r="F12" s="267"/>
      <c r="G12" s="268">
        <v>0</v>
      </c>
      <c r="H12" s="267"/>
    </row>
    <row r="13" spans="1:11" s="271" customFormat="1" ht="24.9" customHeight="1" x14ac:dyDescent="0.25">
      <c r="A13" s="269"/>
      <c r="B13" s="270"/>
      <c r="C13" s="270"/>
      <c r="D13" s="270"/>
      <c r="E13" s="270"/>
      <c r="F13" s="270"/>
      <c r="G13" s="270"/>
      <c r="H13" s="270"/>
    </row>
    <row r="14" spans="1:11" ht="24.9" customHeight="1" x14ac:dyDescent="0.25">
      <c r="A14" s="272" t="s">
        <v>139</v>
      </c>
    </row>
  </sheetData>
  <sheetProtection password="D63F" sheet="1" objects="1" scenarios="1" selectLockedCells="1"/>
  <mergeCells count="7">
    <mergeCell ref="A3:A5"/>
    <mergeCell ref="C3:C5"/>
    <mergeCell ref="D3:D5"/>
    <mergeCell ref="E3:H3"/>
    <mergeCell ref="B3:B5"/>
    <mergeCell ref="G4:H4"/>
    <mergeCell ref="E4:F4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3.5546875" style="64" customWidth="1"/>
    <col min="2" max="2" width="47" style="64" customWidth="1"/>
    <col min="3" max="3" width="19.5546875" style="64" customWidth="1"/>
    <col min="4" max="4" width="19.44140625" style="64" customWidth="1"/>
    <col min="5" max="6" width="15.6640625" style="64" customWidth="1"/>
    <col min="7" max="7" width="23.33203125" style="64" customWidth="1"/>
    <col min="8" max="16384" width="9.109375" style="64"/>
  </cols>
  <sheetData>
    <row r="1" spans="1:11" ht="24.9" customHeight="1" x14ac:dyDescent="0.25">
      <c r="A1" s="25" t="s">
        <v>429</v>
      </c>
      <c r="B1" s="100" t="s">
        <v>791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24" t="s">
        <v>50</v>
      </c>
      <c r="B3" s="811" t="s">
        <v>168</v>
      </c>
      <c r="C3" s="877" t="s">
        <v>868</v>
      </c>
      <c r="D3" s="877" t="s">
        <v>842</v>
      </c>
      <c r="E3" s="892" t="s">
        <v>12</v>
      </c>
      <c r="F3" s="893"/>
      <c r="G3" s="815" t="s">
        <v>825</v>
      </c>
    </row>
    <row r="4" spans="1:11" s="45" customFormat="1" ht="24.9" customHeight="1" thickBot="1" x14ac:dyDescent="0.3">
      <c r="A4" s="825"/>
      <c r="B4" s="812"/>
      <c r="C4" s="894"/>
      <c r="D4" s="894"/>
      <c r="E4" s="167" t="s">
        <v>879</v>
      </c>
      <c r="F4" s="210" t="s">
        <v>875</v>
      </c>
      <c r="G4" s="816"/>
    </row>
    <row r="5" spans="1:11" s="45" customFormat="1" ht="28.5" customHeight="1" x14ac:dyDescent="0.25">
      <c r="A5" s="818" t="s">
        <v>166</v>
      </c>
      <c r="B5" s="219" t="s">
        <v>169</v>
      </c>
      <c r="C5" s="49">
        <v>0</v>
      </c>
      <c r="D5" s="259"/>
      <c r="E5" s="212">
        <v>0</v>
      </c>
      <c r="F5" s="260">
        <v>0</v>
      </c>
      <c r="G5" s="49">
        <v>0</v>
      </c>
    </row>
    <row r="6" spans="1:11" s="45" customFormat="1" ht="33.75" customHeight="1" thickBot="1" x14ac:dyDescent="0.3">
      <c r="A6" s="820"/>
      <c r="B6" s="220" t="s">
        <v>170</v>
      </c>
      <c r="C6" s="57">
        <v>0</v>
      </c>
      <c r="D6" s="261"/>
      <c r="E6" s="215">
        <v>0</v>
      </c>
      <c r="F6" s="262">
        <v>0</v>
      </c>
      <c r="G6" s="57">
        <v>0</v>
      </c>
    </row>
    <row r="7" spans="1:11" s="45" customFormat="1" ht="24.9" customHeight="1" x14ac:dyDescent="0.25">
      <c r="A7" s="818" t="s">
        <v>167</v>
      </c>
      <c r="B7" s="219" t="s">
        <v>61</v>
      </c>
      <c r="C7" s="49">
        <v>0</v>
      </c>
      <c r="D7" s="259"/>
      <c r="E7" s="212">
        <v>0</v>
      </c>
      <c r="F7" s="260">
        <v>0</v>
      </c>
      <c r="G7" s="49">
        <v>0</v>
      </c>
    </row>
    <row r="8" spans="1:11" s="45" customFormat="1" ht="24.9" customHeight="1" thickBot="1" x14ac:dyDescent="0.3">
      <c r="A8" s="820"/>
      <c r="B8" s="220" t="s">
        <v>171</v>
      </c>
      <c r="C8" s="57">
        <v>0</v>
      </c>
      <c r="D8" s="261"/>
      <c r="E8" s="215">
        <v>0</v>
      </c>
      <c r="F8" s="262">
        <v>0</v>
      </c>
      <c r="G8" s="57">
        <v>0</v>
      </c>
    </row>
    <row r="9" spans="1:11" ht="24.9" customHeight="1" thickBot="1" x14ac:dyDescent="0.3">
      <c r="A9" s="838" t="s">
        <v>875</v>
      </c>
      <c r="B9" s="839"/>
      <c r="C9" s="174">
        <f>IF(COUNT(C5:C6,C7:C8)=0,"",SUM(C5:C6,C7:C8))</f>
        <v>0</v>
      </c>
      <c r="D9" s="192">
        <v>0</v>
      </c>
      <c r="E9" s="175">
        <f>IF(COUNT(E5:E6,E7:E8)=0,"",SUM(E5:E6,E7:E8))</f>
        <v>0</v>
      </c>
      <c r="F9" s="263">
        <f>IF(COUNT(F5:F6,F7:F8)=0,"",SUM(F5:F6,F7:F8))</f>
        <v>0</v>
      </c>
      <c r="G9" s="174">
        <f>IF(COUNT(G5:G6,G7:G8)=0,"",SUM(G5:G6,G7:G8))</f>
        <v>0</v>
      </c>
    </row>
  </sheetData>
  <sheetProtection password="D63F" sheet="1" objects="1" scenarios="1" selectLockedCells="1"/>
  <mergeCells count="9">
    <mergeCell ref="E3:F3"/>
    <mergeCell ref="D3:D4"/>
    <mergeCell ref="G3:G4"/>
    <mergeCell ref="A5:A6"/>
    <mergeCell ref="A7:A8"/>
    <mergeCell ref="A9:B9"/>
    <mergeCell ref="C3:C4"/>
    <mergeCell ref="A3:A4"/>
    <mergeCell ref="B3:B4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6.44140625" style="64" customWidth="1"/>
    <col min="2" max="2" width="12.109375" style="64" customWidth="1"/>
    <col min="3" max="3" width="11.33203125" style="64" customWidth="1"/>
    <col min="4" max="5" width="12.6640625" style="64" customWidth="1"/>
    <col min="6" max="6" width="15.88671875" style="64" customWidth="1"/>
    <col min="7" max="8" width="12.6640625" style="64" customWidth="1"/>
    <col min="9" max="9" width="13.6640625" style="64" customWidth="1"/>
    <col min="10" max="10" width="14.88671875" style="64" customWidth="1"/>
    <col min="11" max="16384" width="9.109375" style="64"/>
  </cols>
  <sheetData>
    <row r="1" spans="1:11" ht="24.9" customHeight="1" x14ac:dyDescent="0.25">
      <c r="A1" s="25" t="s">
        <v>461</v>
      </c>
      <c r="B1" s="100" t="s">
        <v>792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95" t="s">
        <v>172</v>
      </c>
      <c r="B3" s="815" t="s">
        <v>868</v>
      </c>
      <c r="C3" s="815" t="s">
        <v>826</v>
      </c>
      <c r="D3" s="809" t="s">
        <v>847</v>
      </c>
      <c r="E3" s="817"/>
      <c r="F3" s="817"/>
      <c r="G3" s="817"/>
      <c r="H3" s="810"/>
      <c r="I3" s="821" t="s">
        <v>12</v>
      </c>
      <c r="J3" s="823"/>
    </row>
    <row r="4" spans="1:11" s="165" customFormat="1" ht="24.9" customHeight="1" thickBot="1" x14ac:dyDescent="0.3">
      <c r="A4" s="896"/>
      <c r="B4" s="857"/>
      <c r="C4" s="857"/>
      <c r="D4" s="46" t="s">
        <v>175</v>
      </c>
      <c r="E4" s="243" t="s">
        <v>176</v>
      </c>
      <c r="F4" s="243" t="s">
        <v>177</v>
      </c>
      <c r="G4" s="66" t="s">
        <v>178</v>
      </c>
      <c r="H4" s="47" t="s">
        <v>875</v>
      </c>
      <c r="I4" s="46" t="s">
        <v>879</v>
      </c>
      <c r="J4" s="47" t="s">
        <v>875</v>
      </c>
    </row>
    <row r="5" spans="1:11" s="45" customFormat="1" ht="30.75" customHeight="1" x14ac:dyDescent="0.25">
      <c r="A5" s="168" t="s">
        <v>173</v>
      </c>
      <c r="B5" s="49">
        <v>0</v>
      </c>
      <c r="C5" s="49">
        <v>0</v>
      </c>
      <c r="D5" s="50">
        <v>0</v>
      </c>
      <c r="E5" s="69">
        <v>0</v>
      </c>
      <c r="F5" s="69">
        <v>0</v>
      </c>
      <c r="G5" s="69">
        <v>0</v>
      </c>
      <c r="H5" s="70">
        <f>IF(COUNT(D5:G5)=0,"",SUM(D5:G5))</f>
        <v>0</v>
      </c>
      <c r="I5" s="50">
        <v>0</v>
      </c>
      <c r="J5" s="51">
        <v>0</v>
      </c>
    </row>
    <row r="6" spans="1:11" s="45" customFormat="1" ht="27.75" customHeight="1" x14ac:dyDescent="0.25">
      <c r="A6" s="196" t="s">
        <v>174</v>
      </c>
      <c r="B6" s="53">
        <v>0</v>
      </c>
      <c r="C6" s="53">
        <v>0</v>
      </c>
      <c r="D6" s="54">
        <v>0</v>
      </c>
      <c r="E6" s="72">
        <v>0</v>
      </c>
      <c r="F6" s="72">
        <v>0</v>
      </c>
      <c r="G6" s="72">
        <v>0</v>
      </c>
      <c r="H6" s="73">
        <f>IF(COUNT(D6:G6)=0,"",SUM(D6:G6))</f>
        <v>0</v>
      </c>
      <c r="I6" s="54">
        <v>0</v>
      </c>
      <c r="J6" s="55">
        <v>0</v>
      </c>
    </row>
    <row r="7" spans="1:11" s="45" customFormat="1" ht="24.9" customHeight="1" thickBot="1" x14ac:dyDescent="0.3">
      <c r="A7" s="170" t="s">
        <v>1</v>
      </c>
      <c r="B7" s="57">
        <v>0</v>
      </c>
      <c r="C7" s="57">
        <v>0</v>
      </c>
      <c r="D7" s="58">
        <v>0</v>
      </c>
      <c r="E7" s="213">
        <v>0</v>
      </c>
      <c r="F7" s="213">
        <v>0</v>
      </c>
      <c r="G7" s="213">
        <v>0</v>
      </c>
      <c r="H7" s="77">
        <f>IF(COUNT(D7:G7)=0,"",SUM(D7:G7))</f>
        <v>0</v>
      </c>
      <c r="I7" s="58">
        <v>0</v>
      </c>
      <c r="J7" s="59">
        <v>0</v>
      </c>
    </row>
    <row r="8" spans="1:11" ht="24.9" customHeight="1" thickBot="1" x14ac:dyDescent="0.3">
      <c r="A8" s="121" t="s">
        <v>875</v>
      </c>
      <c r="B8" s="250">
        <f t="shared" ref="B8:J8" si="0">IF(COUNT(B5:B7)=0,"",SUM(B5:B7))</f>
        <v>0</v>
      </c>
      <c r="C8" s="250">
        <f t="shared" si="0"/>
        <v>0</v>
      </c>
      <c r="D8" s="251">
        <f t="shared" si="0"/>
        <v>0</v>
      </c>
      <c r="E8" s="252">
        <f t="shared" si="0"/>
        <v>0</v>
      </c>
      <c r="F8" s="252">
        <f t="shared" si="0"/>
        <v>0</v>
      </c>
      <c r="G8" s="252">
        <f t="shared" si="0"/>
        <v>0</v>
      </c>
      <c r="H8" s="253">
        <f t="shared" si="0"/>
        <v>0</v>
      </c>
      <c r="I8" s="251">
        <f t="shared" si="0"/>
        <v>0</v>
      </c>
      <c r="J8" s="253">
        <f t="shared" si="0"/>
        <v>0</v>
      </c>
    </row>
    <row r="9" spans="1:11" ht="24.9" customHeight="1" thickBot="1" x14ac:dyDescent="0.3">
      <c r="A9" s="254" t="s">
        <v>21</v>
      </c>
      <c r="B9" s="192">
        <v>0</v>
      </c>
      <c r="C9" s="192">
        <v>0</v>
      </c>
      <c r="D9" s="255">
        <v>0</v>
      </c>
      <c r="E9" s="256">
        <v>0</v>
      </c>
      <c r="F9" s="256">
        <v>0</v>
      </c>
      <c r="G9" s="256">
        <v>0</v>
      </c>
      <c r="H9" s="257">
        <v>0</v>
      </c>
      <c r="I9" s="258">
        <v>0</v>
      </c>
      <c r="J9" s="257">
        <v>0</v>
      </c>
    </row>
  </sheetData>
  <sheetProtection password="D63F" sheet="1" objects="1" scenarios="1" selectLockedCells="1"/>
  <mergeCells count="5">
    <mergeCell ref="A3:A4"/>
    <mergeCell ref="I3:J3"/>
    <mergeCell ref="B3:B4"/>
    <mergeCell ref="C3:C4"/>
    <mergeCell ref="D3:H3"/>
  </mergeCells>
  <phoneticPr fontId="4" type="noConversion"/>
  <pageMargins left="0.75" right="0.75" top="1" bottom="1" header="0.5" footer="0.5"/>
  <pageSetup paperSize="9" scale="7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11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6.44140625" style="64" customWidth="1"/>
    <col min="2" max="4" width="12.6640625" style="64" customWidth="1"/>
    <col min="5" max="5" width="15.44140625" style="64" customWidth="1"/>
    <col min="6" max="7" width="12.6640625" style="64" customWidth="1"/>
    <col min="8" max="9" width="17.6640625" style="64" customWidth="1"/>
    <col min="10" max="16384" width="9.109375" style="64"/>
  </cols>
  <sheetData>
    <row r="1" spans="1:11" ht="24.9" customHeight="1" x14ac:dyDescent="0.25">
      <c r="A1" s="25" t="s">
        <v>462</v>
      </c>
      <c r="B1" s="100" t="s">
        <v>792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179</v>
      </c>
      <c r="B3" s="815" t="s">
        <v>868</v>
      </c>
      <c r="C3" s="809" t="s">
        <v>847</v>
      </c>
      <c r="D3" s="817"/>
      <c r="E3" s="817"/>
      <c r="F3" s="817"/>
      <c r="G3" s="810"/>
      <c r="H3" s="821" t="s">
        <v>12</v>
      </c>
      <c r="I3" s="823"/>
    </row>
    <row r="4" spans="1:11" s="165" customFormat="1" ht="55.5" customHeight="1" thickBot="1" x14ac:dyDescent="0.3">
      <c r="A4" s="812"/>
      <c r="B4" s="857"/>
      <c r="C4" s="46" t="s">
        <v>175</v>
      </c>
      <c r="D4" s="243" t="s">
        <v>176</v>
      </c>
      <c r="E4" s="243" t="s">
        <v>177</v>
      </c>
      <c r="F4" s="66" t="s">
        <v>178</v>
      </c>
      <c r="G4" s="47" t="s">
        <v>875</v>
      </c>
      <c r="H4" s="46" t="s">
        <v>879</v>
      </c>
      <c r="I4" s="47" t="s">
        <v>875</v>
      </c>
    </row>
    <row r="5" spans="1:11" s="45" customFormat="1" ht="24.9" customHeight="1" x14ac:dyDescent="0.25">
      <c r="A5" s="168" t="s">
        <v>180</v>
      </c>
      <c r="B5" s="49">
        <v>0</v>
      </c>
      <c r="C5" s="50">
        <v>0</v>
      </c>
      <c r="D5" s="69">
        <v>0</v>
      </c>
      <c r="E5" s="69">
        <v>0</v>
      </c>
      <c r="F5" s="69">
        <v>0</v>
      </c>
      <c r="G5" s="70">
        <f t="shared" ref="G5:G10" si="0">IF(COUNT(C5:F5)=0,"",SUM(C5:F5))</f>
        <v>0</v>
      </c>
      <c r="H5" s="50">
        <v>0</v>
      </c>
      <c r="I5" s="51">
        <v>0</v>
      </c>
    </row>
    <row r="6" spans="1:11" s="45" customFormat="1" ht="24.9" customHeight="1" x14ac:dyDescent="0.25">
      <c r="A6" s="196" t="s">
        <v>181</v>
      </c>
      <c r="B6" s="53">
        <v>0</v>
      </c>
      <c r="C6" s="54">
        <v>0</v>
      </c>
      <c r="D6" s="72">
        <v>0</v>
      </c>
      <c r="E6" s="72">
        <v>0</v>
      </c>
      <c r="F6" s="72">
        <v>0</v>
      </c>
      <c r="G6" s="73">
        <f t="shared" si="0"/>
        <v>0</v>
      </c>
      <c r="H6" s="54">
        <v>0</v>
      </c>
      <c r="I6" s="55">
        <v>0</v>
      </c>
    </row>
    <row r="7" spans="1:11" s="45" customFormat="1" ht="24.9" customHeight="1" x14ac:dyDescent="0.25">
      <c r="A7" s="196" t="s">
        <v>182</v>
      </c>
      <c r="B7" s="53">
        <v>0</v>
      </c>
      <c r="C7" s="54">
        <v>0</v>
      </c>
      <c r="D7" s="72">
        <v>0</v>
      </c>
      <c r="E7" s="72">
        <v>0</v>
      </c>
      <c r="F7" s="72">
        <v>0</v>
      </c>
      <c r="G7" s="73">
        <f t="shared" si="0"/>
        <v>0</v>
      </c>
      <c r="H7" s="54">
        <v>0</v>
      </c>
      <c r="I7" s="55">
        <v>0</v>
      </c>
    </row>
    <row r="8" spans="1:11" s="45" customFormat="1" ht="24.9" customHeight="1" x14ac:dyDescent="0.25">
      <c r="A8" s="196" t="s">
        <v>183</v>
      </c>
      <c r="B8" s="53">
        <v>0</v>
      </c>
      <c r="C8" s="54">
        <v>0</v>
      </c>
      <c r="D8" s="72">
        <v>0</v>
      </c>
      <c r="E8" s="72">
        <v>0</v>
      </c>
      <c r="F8" s="72">
        <v>0</v>
      </c>
      <c r="G8" s="73">
        <f t="shared" si="0"/>
        <v>0</v>
      </c>
      <c r="H8" s="54">
        <v>0</v>
      </c>
      <c r="I8" s="55">
        <v>0</v>
      </c>
    </row>
    <row r="9" spans="1:11" s="45" customFormat="1" ht="24.9" customHeight="1" x14ac:dyDescent="0.25">
      <c r="A9" s="196" t="s">
        <v>184</v>
      </c>
      <c r="B9" s="53">
        <v>0</v>
      </c>
      <c r="C9" s="54">
        <v>0</v>
      </c>
      <c r="D9" s="72">
        <v>0</v>
      </c>
      <c r="E9" s="72">
        <v>0</v>
      </c>
      <c r="F9" s="72">
        <v>0</v>
      </c>
      <c r="G9" s="73">
        <f t="shared" si="0"/>
        <v>0</v>
      </c>
      <c r="H9" s="54">
        <v>0</v>
      </c>
      <c r="I9" s="55">
        <v>0</v>
      </c>
    </row>
    <row r="10" spans="1:11" s="45" customFormat="1" ht="24.9" customHeight="1" thickBot="1" x14ac:dyDescent="0.3">
      <c r="A10" s="170" t="s">
        <v>1</v>
      </c>
      <c r="B10" s="57">
        <v>0</v>
      </c>
      <c r="C10" s="58">
        <v>0</v>
      </c>
      <c r="D10" s="213">
        <v>0</v>
      </c>
      <c r="E10" s="213">
        <v>0</v>
      </c>
      <c r="F10" s="213">
        <v>0</v>
      </c>
      <c r="G10" s="77">
        <f t="shared" si="0"/>
        <v>0</v>
      </c>
      <c r="H10" s="58">
        <v>0</v>
      </c>
      <c r="I10" s="59">
        <v>0</v>
      </c>
    </row>
    <row r="11" spans="1:11" ht="24.9" customHeight="1" thickBot="1" x14ac:dyDescent="0.3">
      <c r="A11" s="121" t="s">
        <v>875</v>
      </c>
      <c r="B11" s="174">
        <f t="shared" ref="B11:I11" si="1">IF(COUNT(B5:B10)=0,"",SUM(B5:B10))</f>
        <v>0</v>
      </c>
      <c r="C11" s="122">
        <f t="shared" si="1"/>
        <v>0</v>
      </c>
      <c r="D11" s="123">
        <f t="shared" si="1"/>
        <v>0</v>
      </c>
      <c r="E11" s="123">
        <f t="shared" si="1"/>
        <v>0</v>
      </c>
      <c r="F11" s="123">
        <f t="shared" si="1"/>
        <v>0</v>
      </c>
      <c r="G11" s="124">
        <f t="shared" si="1"/>
        <v>0</v>
      </c>
      <c r="H11" s="122">
        <f t="shared" si="1"/>
        <v>0</v>
      </c>
      <c r="I11" s="124">
        <f t="shared" si="1"/>
        <v>0</v>
      </c>
    </row>
  </sheetData>
  <sheetProtection password="D63F" sheet="1" objects="1" scenarios="1" selectLockedCells="1"/>
  <mergeCells count="4">
    <mergeCell ref="H3:I3"/>
    <mergeCell ref="B3:B4"/>
    <mergeCell ref="C3:G3"/>
    <mergeCell ref="A3:A4"/>
  </mergeCells>
  <phoneticPr fontId="4" type="noConversion"/>
  <pageMargins left="0.75" right="0.75" top="1" bottom="1" header="0.5" footer="0.5"/>
  <pageSetup paperSize="9" scale="8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K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6.44140625" style="64" customWidth="1"/>
    <col min="2" max="7" width="12.6640625" style="64" customWidth="1"/>
    <col min="8" max="9" width="17.6640625" style="64" customWidth="1"/>
    <col min="10" max="16384" width="9.109375" style="64"/>
  </cols>
  <sheetData>
    <row r="1" spans="1:11" ht="24.9" customHeight="1" x14ac:dyDescent="0.25">
      <c r="A1" s="25" t="s">
        <v>463</v>
      </c>
      <c r="B1" s="100" t="s">
        <v>792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123</v>
      </c>
      <c r="B3" s="815" t="s">
        <v>868</v>
      </c>
      <c r="C3" s="809" t="s">
        <v>847</v>
      </c>
      <c r="D3" s="817"/>
      <c r="E3" s="817"/>
      <c r="F3" s="817"/>
      <c r="G3" s="810"/>
      <c r="H3" s="821" t="s">
        <v>12</v>
      </c>
      <c r="I3" s="823"/>
    </row>
    <row r="4" spans="1:11" s="165" customFormat="1" ht="24.9" customHeight="1" thickBot="1" x14ac:dyDescent="0.3">
      <c r="A4" s="812"/>
      <c r="B4" s="816"/>
      <c r="C4" s="103" t="s">
        <v>175</v>
      </c>
      <c r="D4" s="104" t="s">
        <v>176</v>
      </c>
      <c r="E4" s="104" t="s">
        <v>177</v>
      </c>
      <c r="F4" s="210" t="s">
        <v>178</v>
      </c>
      <c r="G4" s="105" t="s">
        <v>875</v>
      </c>
      <c r="H4" s="103" t="s">
        <v>879</v>
      </c>
      <c r="I4" s="105" t="s">
        <v>875</v>
      </c>
    </row>
    <row r="5" spans="1:11" s="45" customFormat="1" ht="24.9" customHeight="1" x14ac:dyDescent="0.25">
      <c r="A5" s="168" t="s">
        <v>185</v>
      </c>
      <c r="B5" s="169">
        <v>0</v>
      </c>
      <c r="C5" s="130">
        <v>0</v>
      </c>
      <c r="D5" s="131">
        <v>0</v>
      </c>
      <c r="E5" s="131">
        <v>0</v>
      </c>
      <c r="F5" s="131">
        <v>0</v>
      </c>
      <c r="G5" s="132">
        <f>IF(COUNT(C5:F5)=0,"",SUM(C5:F5))</f>
        <v>0</v>
      </c>
      <c r="H5" s="130">
        <v>0</v>
      </c>
      <c r="I5" s="134">
        <v>0</v>
      </c>
    </row>
    <row r="6" spans="1:11" s="45" customFormat="1" ht="24.9" customHeight="1" x14ac:dyDescent="0.25">
      <c r="A6" s="196" t="s">
        <v>186</v>
      </c>
      <c r="B6" s="53">
        <v>0</v>
      </c>
      <c r="C6" s="54">
        <v>0</v>
      </c>
      <c r="D6" s="72">
        <v>0</v>
      </c>
      <c r="E6" s="72">
        <v>0</v>
      </c>
      <c r="F6" s="72">
        <v>0</v>
      </c>
      <c r="G6" s="73">
        <f>IF(COUNT(C6:F6)=0,"",SUM(C6:F6))</f>
        <v>0</v>
      </c>
      <c r="H6" s="54">
        <v>0</v>
      </c>
      <c r="I6" s="55">
        <v>0</v>
      </c>
    </row>
    <row r="7" spans="1:11" s="45" customFormat="1" ht="24.9" customHeight="1" x14ac:dyDescent="0.25">
      <c r="A7" s="196" t="s">
        <v>58</v>
      </c>
      <c r="B7" s="53">
        <v>0</v>
      </c>
      <c r="C7" s="54">
        <v>0</v>
      </c>
      <c r="D7" s="72">
        <v>0</v>
      </c>
      <c r="E7" s="72">
        <v>0</v>
      </c>
      <c r="F7" s="72">
        <v>0</v>
      </c>
      <c r="G7" s="73">
        <f>IF(COUNT(C7:F7)=0,"",SUM(C7:F7))</f>
        <v>0</v>
      </c>
      <c r="H7" s="54">
        <v>0</v>
      </c>
      <c r="I7" s="55">
        <v>0</v>
      </c>
    </row>
    <row r="8" spans="1:11" s="45" customFormat="1" ht="24.9" customHeight="1" x14ac:dyDescent="0.25">
      <c r="A8" s="236" t="s">
        <v>66</v>
      </c>
      <c r="B8" s="171">
        <v>0</v>
      </c>
      <c r="C8" s="140">
        <v>0</v>
      </c>
      <c r="D8" s="141">
        <v>0</v>
      </c>
      <c r="E8" s="141">
        <v>0</v>
      </c>
      <c r="F8" s="141">
        <v>0</v>
      </c>
      <c r="G8" s="73">
        <f>IF(COUNT(C8:F8)=0,"",SUM(C8:F8))</f>
        <v>0</v>
      </c>
      <c r="H8" s="140">
        <v>0</v>
      </c>
      <c r="I8" s="173">
        <v>0</v>
      </c>
    </row>
    <row r="9" spans="1:11" s="45" customFormat="1" ht="24.9" customHeight="1" thickBot="1" x14ac:dyDescent="0.3">
      <c r="A9" s="170" t="s">
        <v>187</v>
      </c>
      <c r="B9" s="171">
        <v>0</v>
      </c>
      <c r="C9" s="140">
        <v>0</v>
      </c>
      <c r="D9" s="141">
        <v>0</v>
      </c>
      <c r="E9" s="141">
        <v>0</v>
      </c>
      <c r="F9" s="141">
        <v>0</v>
      </c>
      <c r="G9" s="142">
        <f>IF(COUNT(C9:F9)=0,"",SUM(C9:F9))</f>
        <v>0</v>
      </c>
      <c r="H9" s="140">
        <v>0</v>
      </c>
      <c r="I9" s="173">
        <v>0</v>
      </c>
    </row>
    <row r="10" spans="1:11" ht="24.9" customHeight="1" thickBot="1" x14ac:dyDescent="0.3">
      <c r="A10" s="121" t="s">
        <v>875</v>
      </c>
      <c r="B10" s="174">
        <f t="shared" ref="B10:I10" si="0">IF(COUNT(B5:B9)=0,"",SUM(B5:B9))</f>
        <v>0</v>
      </c>
      <c r="C10" s="122">
        <f t="shared" si="0"/>
        <v>0</v>
      </c>
      <c r="D10" s="123">
        <f t="shared" si="0"/>
        <v>0</v>
      </c>
      <c r="E10" s="123">
        <f t="shared" si="0"/>
        <v>0</v>
      </c>
      <c r="F10" s="123">
        <f t="shared" si="0"/>
        <v>0</v>
      </c>
      <c r="G10" s="124">
        <f t="shared" si="0"/>
        <v>0</v>
      </c>
      <c r="H10" s="122">
        <f t="shared" si="0"/>
        <v>0</v>
      </c>
      <c r="I10" s="124">
        <f t="shared" si="0"/>
        <v>0</v>
      </c>
    </row>
  </sheetData>
  <sheetProtection password="D63F" sheet="1" objects="1" scenarios="1" selectLockedCells="1"/>
  <mergeCells count="4">
    <mergeCell ref="H3:I3"/>
    <mergeCell ref="B3:B4"/>
    <mergeCell ref="C3:G3"/>
    <mergeCell ref="A3:A4"/>
  </mergeCells>
  <phoneticPr fontId="4" type="noConversion"/>
  <pageMargins left="0.75" right="0.75" top="1" bottom="1" header="0.5" footer="0.5"/>
  <pageSetup paperSize="9" scale="83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7.109375" style="64" customWidth="1"/>
    <col min="2" max="2" width="21" style="64" customWidth="1"/>
    <col min="3" max="3" width="19.6640625" style="64" customWidth="1"/>
    <col min="4" max="9" width="15.6640625" style="64" customWidth="1"/>
    <col min="10" max="16384" width="9.109375" style="64"/>
  </cols>
  <sheetData>
    <row r="1" spans="1:11" ht="24.9" customHeight="1" x14ac:dyDescent="0.25">
      <c r="A1" s="25" t="s">
        <v>464</v>
      </c>
      <c r="B1" s="100" t="s">
        <v>793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188</v>
      </c>
      <c r="B3" s="815" t="s">
        <v>868</v>
      </c>
      <c r="C3" s="815" t="s">
        <v>826</v>
      </c>
      <c r="D3" s="809" t="s">
        <v>843</v>
      </c>
      <c r="E3" s="817"/>
      <c r="F3" s="817"/>
      <c r="G3" s="810"/>
      <c r="H3" s="821" t="s">
        <v>12</v>
      </c>
      <c r="I3" s="823"/>
    </row>
    <row r="4" spans="1:11" s="45" customFormat="1" ht="24.9" customHeight="1" thickBot="1" x14ac:dyDescent="0.3">
      <c r="A4" s="812"/>
      <c r="B4" s="816"/>
      <c r="C4" s="816"/>
      <c r="D4" s="103" t="s">
        <v>175</v>
      </c>
      <c r="E4" s="104" t="s">
        <v>176</v>
      </c>
      <c r="F4" s="210" t="s">
        <v>1</v>
      </c>
      <c r="G4" s="47" t="s">
        <v>875</v>
      </c>
      <c r="H4" s="46" t="s">
        <v>879</v>
      </c>
      <c r="I4" s="47" t="s">
        <v>875</v>
      </c>
    </row>
    <row r="5" spans="1:11" s="45" customFormat="1" ht="24.9" customHeight="1" x14ac:dyDescent="0.25">
      <c r="A5" s="107" t="s">
        <v>8</v>
      </c>
      <c r="B5" s="49">
        <v>0</v>
      </c>
      <c r="C5" s="49">
        <v>0</v>
      </c>
      <c r="D5" s="50">
        <v>0</v>
      </c>
      <c r="E5" s="69">
        <v>0</v>
      </c>
      <c r="F5" s="69">
        <v>0</v>
      </c>
      <c r="G5" s="70">
        <f>IF(COUNT(D5:F5)=0,"",SUM(D5:F5))</f>
        <v>0</v>
      </c>
      <c r="H5" s="50">
        <v>0</v>
      </c>
      <c r="I5" s="51">
        <v>0</v>
      </c>
    </row>
    <row r="6" spans="1:11" s="45" customFormat="1" ht="24.9" customHeight="1" x14ac:dyDescent="0.25">
      <c r="A6" s="112" t="s">
        <v>189</v>
      </c>
      <c r="B6" s="53">
        <v>0</v>
      </c>
      <c r="C6" s="53">
        <v>0</v>
      </c>
      <c r="D6" s="54">
        <v>0</v>
      </c>
      <c r="E6" s="72">
        <v>0</v>
      </c>
      <c r="F6" s="72">
        <v>0</v>
      </c>
      <c r="G6" s="73">
        <f>IF(COUNT(D6:F6)=0,"",SUM(D6:F6))</f>
        <v>0</v>
      </c>
      <c r="H6" s="54">
        <v>0</v>
      </c>
      <c r="I6" s="55">
        <v>0</v>
      </c>
    </row>
    <row r="7" spans="1:11" s="45" customFormat="1" ht="24.9" customHeight="1" thickBot="1" x14ac:dyDescent="0.3">
      <c r="A7" s="117" t="s">
        <v>1</v>
      </c>
      <c r="B7" s="57">
        <v>0</v>
      </c>
      <c r="C7" s="57">
        <v>0</v>
      </c>
      <c r="D7" s="58">
        <v>0</v>
      </c>
      <c r="E7" s="213">
        <v>0</v>
      </c>
      <c r="F7" s="213">
        <v>0</v>
      </c>
      <c r="G7" s="77">
        <f>IF(COUNT(D7:F7)=0,"",SUM(D7:F7))</f>
        <v>0</v>
      </c>
      <c r="H7" s="58">
        <v>0</v>
      </c>
      <c r="I7" s="59">
        <v>0</v>
      </c>
    </row>
    <row r="8" spans="1:11" ht="24.9" customHeight="1" thickBot="1" x14ac:dyDescent="0.3">
      <c r="A8" s="238" t="s">
        <v>875</v>
      </c>
      <c r="B8" s="249">
        <f t="shared" ref="B8:I8" si="0">IF(COUNT(B5:B7)=0,"",SUM(B5:B7))</f>
        <v>0</v>
      </c>
      <c r="C8" s="61">
        <f t="shared" si="0"/>
        <v>0</v>
      </c>
      <c r="D8" s="62">
        <f t="shared" si="0"/>
        <v>0</v>
      </c>
      <c r="E8" s="80">
        <f t="shared" si="0"/>
        <v>0</v>
      </c>
      <c r="F8" s="80">
        <f t="shared" si="0"/>
        <v>0</v>
      </c>
      <c r="G8" s="63">
        <f t="shared" si="0"/>
        <v>0</v>
      </c>
      <c r="H8" s="62">
        <f t="shared" si="0"/>
        <v>0</v>
      </c>
      <c r="I8" s="63">
        <f t="shared" si="0"/>
        <v>0</v>
      </c>
    </row>
  </sheetData>
  <sheetProtection password="D63F" sheet="1" objects="1" scenarios="1" selectLockedCells="1"/>
  <mergeCells count="5">
    <mergeCell ref="A3:A4"/>
    <mergeCell ref="H3:I3"/>
    <mergeCell ref="C3:C4"/>
    <mergeCell ref="D3:G3"/>
    <mergeCell ref="B3:B4"/>
  </mergeCells>
  <phoneticPr fontId="4" type="noConversion"/>
  <pageMargins left="0.75" right="0.75" top="1" bottom="1" header="0.5" footer="0.5"/>
  <pageSetup paperSize="9" scale="8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35.5546875" style="64" customWidth="1"/>
    <col min="2" max="7" width="15.6640625" style="64" customWidth="1"/>
    <col min="8" max="16384" width="9.109375" style="64"/>
  </cols>
  <sheetData>
    <row r="1" spans="1:11" ht="24.9" customHeight="1" x14ac:dyDescent="0.25">
      <c r="A1" s="25" t="s">
        <v>465</v>
      </c>
      <c r="B1" s="100" t="s">
        <v>793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123</v>
      </c>
      <c r="B3" s="809" t="s">
        <v>843</v>
      </c>
      <c r="C3" s="817"/>
      <c r="D3" s="817"/>
      <c r="E3" s="810"/>
      <c r="F3" s="821" t="s">
        <v>12</v>
      </c>
      <c r="G3" s="823"/>
    </row>
    <row r="4" spans="1:11" s="45" customFormat="1" ht="24.9" customHeight="1" thickBot="1" x14ac:dyDescent="0.3">
      <c r="A4" s="812"/>
      <c r="B4" s="46" t="s">
        <v>175</v>
      </c>
      <c r="C4" s="243" t="s">
        <v>176</v>
      </c>
      <c r="D4" s="66" t="s">
        <v>1</v>
      </c>
      <c r="E4" s="47" t="s">
        <v>875</v>
      </c>
      <c r="F4" s="46" t="s">
        <v>879</v>
      </c>
      <c r="G4" s="47" t="s">
        <v>875</v>
      </c>
    </row>
    <row r="5" spans="1:11" s="45" customFormat="1" ht="24.9" customHeight="1" x14ac:dyDescent="0.25">
      <c r="A5" s="107" t="s">
        <v>185</v>
      </c>
      <c r="B5" s="50">
        <v>0</v>
      </c>
      <c r="C5" s="69">
        <v>0</v>
      </c>
      <c r="D5" s="69">
        <v>0</v>
      </c>
      <c r="E5" s="70">
        <f>IF(COUNT(B5:D5)=0,"",SUM(B5:D5))</f>
        <v>0</v>
      </c>
      <c r="F5" s="50">
        <v>0</v>
      </c>
      <c r="G5" s="51">
        <v>0</v>
      </c>
    </row>
    <row r="6" spans="1:11" s="45" customFormat="1" ht="24.9" customHeight="1" x14ac:dyDescent="0.25">
      <c r="A6" s="112" t="s">
        <v>186</v>
      </c>
      <c r="B6" s="54">
        <v>0</v>
      </c>
      <c r="C6" s="72">
        <v>0</v>
      </c>
      <c r="D6" s="72">
        <v>0</v>
      </c>
      <c r="E6" s="73">
        <f>IF(COUNT(B6:D6)=0,"",SUM(B6:D6))</f>
        <v>0</v>
      </c>
      <c r="F6" s="54">
        <v>0</v>
      </c>
      <c r="G6" s="55">
        <v>0</v>
      </c>
    </row>
    <row r="7" spans="1:11" s="45" customFormat="1" ht="24.9" customHeight="1" x14ac:dyDescent="0.25">
      <c r="A7" s="112" t="s">
        <v>58</v>
      </c>
      <c r="B7" s="54">
        <v>0</v>
      </c>
      <c r="C7" s="72">
        <v>0</v>
      </c>
      <c r="D7" s="72">
        <v>0</v>
      </c>
      <c r="E7" s="73">
        <f>IF(COUNT(B7:D7)=0,"",SUM(B7:D7))</f>
        <v>0</v>
      </c>
      <c r="F7" s="54">
        <v>0</v>
      </c>
      <c r="G7" s="55">
        <v>0</v>
      </c>
    </row>
    <row r="8" spans="1:11" s="45" customFormat="1" ht="24.9" customHeight="1" thickBot="1" x14ac:dyDescent="0.3">
      <c r="A8" s="117" t="s">
        <v>187</v>
      </c>
      <c r="B8" s="58">
        <v>0</v>
      </c>
      <c r="C8" s="213">
        <v>0</v>
      </c>
      <c r="D8" s="213">
        <v>0</v>
      </c>
      <c r="E8" s="77">
        <f>IF(COUNT(B8:D8)=0,"",SUM(B8:D8))</f>
        <v>0</v>
      </c>
      <c r="F8" s="58">
        <v>0</v>
      </c>
      <c r="G8" s="59">
        <v>0</v>
      </c>
    </row>
    <row r="9" spans="1:11" ht="24.9" customHeight="1" thickBot="1" x14ac:dyDescent="0.3">
      <c r="A9" s="238" t="s">
        <v>875</v>
      </c>
      <c r="B9" s="62">
        <f t="shared" ref="B9:G9" si="0">IF(COUNT(B5:B8)=0,"",SUM(B5:B8))</f>
        <v>0</v>
      </c>
      <c r="C9" s="80">
        <f t="shared" si="0"/>
        <v>0</v>
      </c>
      <c r="D9" s="80">
        <f t="shared" si="0"/>
        <v>0</v>
      </c>
      <c r="E9" s="63">
        <f t="shared" si="0"/>
        <v>0</v>
      </c>
      <c r="F9" s="62">
        <f t="shared" si="0"/>
        <v>0</v>
      </c>
      <c r="G9" s="63">
        <f t="shared" si="0"/>
        <v>0</v>
      </c>
    </row>
  </sheetData>
  <sheetProtection password="D63F" sheet="1" objects="1" scenarios="1" selectLockedCells="1"/>
  <mergeCells count="3">
    <mergeCell ref="F3:G3"/>
    <mergeCell ref="B3:E3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C22"/>
  <sheetViews>
    <sheetView zoomScaleNormal="100" workbookViewId="0">
      <selection activeCell="C13" sqref="C13"/>
    </sheetView>
  </sheetViews>
  <sheetFormatPr defaultColWidth="9.109375" defaultRowHeight="13.2" x14ac:dyDescent="0.25"/>
  <cols>
    <col min="1" max="1" width="4.88671875" style="474" bestFit="1" customWidth="1"/>
    <col min="2" max="2" width="42.44140625" style="474" customWidth="1"/>
    <col min="3" max="3" width="44.44140625" style="474" customWidth="1"/>
    <col min="4" max="16384" width="9.109375" style="474"/>
  </cols>
  <sheetData>
    <row r="2" spans="1:3" s="535" customFormat="1" ht="26.4" x14ac:dyDescent="0.25">
      <c r="A2" s="520" t="s">
        <v>761</v>
      </c>
      <c r="B2" s="520"/>
      <c r="C2" s="520"/>
    </row>
    <row r="4" spans="1:3" ht="18" customHeight="1" x14ac:dyDescent="0.25">
      <c r="A4" s="754" t="s">
        <v>763</v>
      </c>
      <c r="B4" s="754"/>
      <c r="C4" s="536"/>
    </row>
    <row r="5" spans="1:3" ht="18.75" customHeight="1" thickBot="1" x14ac:dyDescent="0.3">
      <c r="B5" s="536"/>
      <c r="C5" s="536"/>
    </row>
    <row r="6" spans="1:3" ht="18.75" customHeight="1" thickBot="1" x14ac:dyDescent="0.3">
      <c r="A6" s="755" t="s">
        <v>764</v>
      </c>
      <c r="B6" s="756"/>
      <c r="C6" s="537" t="s">
        <v>401</v>
      </c>
    </row>
    <row r="7" spans="1:3" ht="18.75" customHeight="1" thickBot="1" x14ac:dyDescent="0.3">
      <c r="A7" s="751" t="s">
        <v>765</v>
      </c>
      <c r="B7" s="757"/>
      <c r="C7" s="538" t="s">
        <v>569</v>
      </c>
    </row>
    <row r="8" spans="1:3" ht="18.75" customHeight="1" x14ac:dyDescent="0.25">
      <c r="A8" s="751" t="s">
        <v>766</v>
      </c>
      <c r="B8" s="539" t="s">
        <v>768</v>
      </c>
      <c r="C8" s="540" t="s">
        <v>617</v>
      </c>
    </row>
    <row r="9" spans="1:3" ht="18.75" customHeight="1" x14ac:dyDescent="0.25">
      <c r="A9" s="752"/>
      <c r="B9" s="373" t="s">
        <v>769</v>
      </c>
      <c r="C9" s="541" t="s">
        <v>616</v>
      </c>
    </row>
    <row r="10" spans="1:3" ht="18.75" customHeight="1" thickBot="1" x14ac:dyDescent="0.3">
      <c r="A10" s="753"/>
      <c r="B10" s="291" t="s">
        <v>767</v>
      </c>
      <c r="C10" s="542" t="s">
        <v>617</v>
      </c>
    </row>
    <row r="11" spans="1:3" s="471" customFormat="1" ht="18.75" customHeight="1" thickBot="1" x14ac:dyDescent="0.3">
      <c r="A11" s="753" t="s">
        <v>755</v>
      </c>
      <c r="B11" s="762"/>
      <c r="C11" s="470">
        <v>2007</v>
      </c>
    </row>
    <row r="12" spans="1:3" s="471" customFormat="1" ht="18.75" customHeight="1" thickBot="1" x14ac:dyDescent="0.3">
      <c r="A12" s="763" t="s">
        <v>756</v>
      </c>
      <c r="B12" s="764"/>
      <c r="C12" s="472" t="str">
        <f>IF(ISNA(VLOOKUP(C7,Reference!B2:C91,2,FALSE)),"",VLOOKUP(C7,Reference!B2:C91,2,FALSE))</f>
        <v>2007IT06RPO002</v>
      </c>
    </row>
    <row r="13" spans="1:3" s="471" customFormat="1" ht="18.75" customHeight="1" thickBot="1" x14ac:dyDescent="0.3">
      <c r="A13" s="768" t="s">
        <v>757</v>
      </c>
      <c r="B13" s="769"/>
      <c r="C13" s="473" t="s">
        <v>617</v>
      </c>
    </row>
    <row r="14" spans="1:3" s="471" customFormat="1" ht="18.75" customHeight="1" x14ac:dyDescent="0.25"/>
    <row r="15" spans="1:3" s="471" customFormat="1" ht="18.75" customHeight="1" x14ac:dyDescent="0.25"/>
    <row r="16" spans="1:3" s="471" customFormat="1" ht="18.75" customHeight="1" x14ac:dyDescent="0.25"/>
    <row r="17" spans="1:3" ht="18.75" customHeight="1" thickBot="1" x14ac:dyDescent="0.3">
      <c r="A17" s="765" t="s">
        <v>758</v>
      </c>
      <c r="B17" s="765"/>
    </row>
    <row r="18" spans="1:3" ht="18.75" customHeight="1" x14ac:dyDescent="0.25">
      <c r="A18" s="766" t="s">
        <v>759</v>
      </c>
      <c r="B18" s="767"/>
      <c r="C18" s="475" t="s">
        <v>888</v>
      </c>
    </row>
    <row r="19" spans="1:3" ht="18.75" customHeight="1" x14ac:dyDescent="0.25">
      <c r="A19" s="758" t="s">
        <v>760</v>
      </c>
      <c r="B19" s="759"/>
      <c r="C19" s="477" t="s">
        <v>889</v>
      </c>
    </row>
    <row r="20" spans="1:3" ht="18.75" customHeight="1" x14ac:dyDescent="0.25">
      <c r="A20" s="758" t="s">
        <v>377</v>
      </c>
      <c r="B20" s="759"/>
      <c r="C20" s="477" t="s">
        <v>890</v>
      </c>
    </row>
    <row r="21" spans="1:3" ht="18.75" customHeight="1" thickBot="1" x14ac:dyDescent="0.3">
      <c r="A21" s="760" t="s">
        <v>762</v>
      </c>
      <c r="B21" s="761"/>
      <c r="C21" s="478" t="s">
        <v>891</v>
      </c>
    </row>
    <row r="22" spans="1:3" ht="18.75" customHeight="1" x14ac:dyDescent="0.25"/>
  </sheetData>
  <sheetProtection password="D63F" sheet="1" objects="1" scenarios="1" selectLockedCells="1"/>
  <mergeCells count="12">
    <mergeCell ref="A21:B21"/>
    <mergeCell ref="A11:B11"/>
    <mergeCell ref="A12:B12"/>
    <mergeCell ref="A17:B17"/>
    <mergeCell ref="A18:B18"/>
    <mergeCell ref="A13:B13"/>
    <mergeCell ref="A8:A10"/>
    <mergeCell ref="A4:B4"/>
    <mergeCell ref="A6:B6"/>
    <mergeCell ref="A7:B7"/>
    <mergeCell ref="A19:B19"/>
    <mergeCell ref="A20:B20"/>
  </mergeCells>
  <phoneticPr fontId="4" type="noConversion"/>
  <conditionalFormatting sqref="C11">
    <cfRule type="cellIs" dxfId="0" priority="1" stopIfTrue="1" operator="notBetween">
      <formula>2000</formula>
      <formula>2006</formula>
    </cfRule>
  </conditionalFormatting>
  <dataValidations count="4">
    <dataValidation type="list" allowBlank="1" showInputMessage="1" showErrorMessage="1" sqref="C6">
      <formula1>COUNTRY</formula1>
    </dataValidation>
    <dataValidation type="list" allowBlank="1" showInputMessage="1" showErrorMessage="1" sqref="C7">
      <formula1>INDIRECT($C$6)</formula1>
    </dataValidation>
    <dataValidation type="list" allowBlank="1" showInputMessage="1" showErrorMessage="1" sqref="C8:C10 C13">
      <formula1>YESNO</formula1>
    </dataValidation>
    <dataValidation type="list" allowBlank="1" showInputMessage="1" showErrorMessage="1" sqref="C11">
      <formula1>YEAR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2.5546875" style="64" customWidth="1"/>
    <col min="2" max="3" width="12.6640625" style="64" customWidth="1"/>
    <col min="4" max="5" width="10.6640625" style="64" customWidth="1"/>
    <col min="6" max="6" width="14.6640625" style="64" customWidth="1"/>
    <col min="7" max="8" width="10.6640625" style="64" customWidth="1"/>
    <col min="9" max="10" width="15.6640625" style="64" customWidth="1"/>
    <col min="11" max="16384" width="9.109375" style="64"/>
  </cols>
  <sheetData>
    <row r="1" spans="1:11" ht="24.9" customHeight="1" x14ac:dyDescent="0.25">
      <c r="A1" s="25" t="s">
        <v>466</v>
      </c>
      <c r="B1" s="100" t="s">
        <v>794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172</v>
      </c>
      <c r="B3" s="815" t="s">
        <v>868</v>
      </c>
      <c r="C3" s="815" t="s">
        <v>826</v>
      </c>
      <c r="D3" s="809" t="s">
        <v>847</v>
      </c>
      <c r="E3" s="817"/>
      <c r="F3" s="817"/>
      <c r="G3" s="817"/>
      <c r="H3" s="810"/>
      <c r="I3" s="821" t="s">
        <v>12</v>
      </c>
      <c r="J3" s="823"/>
    </row>
    <row r="4" spans="1:11" s="45" customFormat="1" ht="24.9" customHeight="1" thickBot="1" x14ac:dyDescent="0.3">
      <c r="A4" s="812"/>
      <c r="B4" s="857"/>
      <c r="C4" s="857"/>
      <c r="D4" s="46" t="s">
        <v>175</v>
      </c>
      <c r="E4" s="243" t="s">
        <v>176</v>
      </c>
      <c r="F4" s="243" t="s">
        <v>177</v>
      </c>
      <c r="G4" s="66" t="s">
        <v>178</v>
      </c>
      <c r="H4" s="47" t="s">
        <v>875</v>
      </c>
      <c r="I4" s="46" t="s">
        <v>879</v>
      </c>
      <c r="J4" s="47" t="s">
        <v>875</v>
      </c>
    </row>
    <row r="5" spans="1:11" s="45" customFormat="1" ht="24.9" customHeight="1" x14ac:dyDescent="0.25">
      <c r="A5" s="168" t="s">
        <v>190</v>
      </c>
      <c r="B5" s="49">
        <v>0</v>
      </c>
      <c r="C5" s="49">
        <v>0</v>
      </c>
      <c r="D5" s="50">
        <v>0</v>
      </c>
      <c r="E5" s="69">
        <v>0</v>
      </c>
      <c r="F5" s="69">
        <v>0</v>
      </c>
      <c r="G5" s="69">
        <v>0</v>
      </c>
      <c r="H5" s="70">
        <f>IF(COUNT(D5:G5)=0,"",SUM(D5:G5))</f>
        <v>0</v>
      </c>
      <c r="I5" s="50">
        <v>0</v>
      </c>
      <c r="J5" s="51">
        <v>0</v>
      </c>
    </row>
    <row r="6" spans="1:11" s="45" customFormat="1" ht="24.9" customHeight="1" x14ac:dyDescent="0.25">
      <c r="A6" s="196" t="s">
        <v>191</v>
      </c>
      <c r="B6" s="53">
        <v>0</v>
      </c>
      <c r="C6" s="53">
        <v>0</v>
      </c>
      <c r="D6" s="54">
        <v>0</v>
      </c>
      <c r="E6" s="72">
        <v>0</v>
      </c>
      <c r="F6" s="72">
        <v>0</v>
      </c>
      <c r="G6" s="72">
        <v>0</v>
      </c>
      <c r="H6" s="73">
        <f>IF(COUNT(D6:G6)=0,"",SUM(D6:G6))</f>
        <v>0</v>
      </c>
      <c r="I6" s="54">
        <v>0</v>
      </c>
      <c r="J6" s="55">
        <v>0</v>
      </c>
    </row>
    <row r="7" spans="1:11" s="45" customFormat="1" ht="24.9" customHeight="1" thickBot="1" x14ac:dyDescent="0.3">
      <c r="A7" s="170" t="s">
        <v>1</v>
      </c>
      <c r="B7" s="139">
        <v>0</v>
      </c>
      <c r="C7" s="139">
        <v>0</v>
      </c>
      <c r="D7" s="75">
        <v>0</v>
      </c>
      <c r="E7" s="76">
        <v>0</v>
      </c>
      <c r="F7" s="76">
        <v>0</v>
      </c>
      <c r="G7" s="76">
        <v>0</v>
      </c>
      <c r="H7" s="77">
        <f>IF(COUNT(D7:G7)=0,"",SUM(D7:G7))</f>
        <v>0</v>
      </c>
      <c r="I7" s="75">
        <v>0</v>
      </c>
      <c r="J7" s="78">
        <v>0</v>
      </c>
    </row>
    <row r="8" spans="1:11" ht="24.9" customHeight="1" thickBot="1" x14ac:dyDescent="0.3">
      <c r="A8" s="238" t="s">
        <v>875</v>
      </c>
      <c r="B8" s="174">
        <f t="shared" ref="B8:J8" si="0">IF(COUNT(B5:B7)=0,"",SUM(B5:B7))</f>
        <v>0</v>
      </c>
      <c r="C8" s="174">
        <f t="shared" si="0"/>
        <v>0</v>
      </c>
      <c r="D8" s="122">
        <f t="shared" si="0"/>
        <v>0</v>
      </c>
      <c r="E8" s="123">
        <f t="shared" si="0"/>
        <v>0</v>
      </c>
      <c r="F8" s="123">
        <f t="shared" si="0"/>
        <v>0</v>
      </c>
      <c r="G8" s="123">
        <f t="shared" si="0"/>
        <v>0</v>
      </c>
      <c r="H8" s="124">
        <f t="shared" si="0"/>
        <v>0</v>
      </c>
      <c r="I8" s="122">
        <f t="shared" si="0"/>
        <v>0</v>
      </c>
      <c r="J8" s="124">
        <f t="shared" si="0"/>
        <v>0</v>
      </c>
    </row>
    <row r="9" spans="1:11" ht="24.9" customHeight="1" thickBot="1" x14ac:dyDescent="0.3">
      <c r="A9" s="164" t="s">
        <v>21</v>
      </c>
      <c r="B9" s="244">
        <v>0</v>
      </c>
      <c r="C9" s="245"/>
      <c r="D9" s="246">
        <v>0</v>
      </c>
      <c r="E9" s="247">
        <v>0</v>
      </c>
      <c r="F9" s="247">
        <v>0</v>
      </c>
      <c r="G9" s="247">
        <v>0</v>
      </c>
      <c r="H9" s="95">
        <v>0</v>
      </c>
      <c r="I9" s="246">
        <v>0</v>
      </c>
      <c r="J9" s="248">
        <v>0</v>
      </c>
    </row>
  </sheetData>
  <sheetProtection password="D63F" sheet="1" objects="1" scenarios="1" selectLockedCells="1"/>
  <mergeCells count="5">
    <mergeCell ref="B3:B4"/>
    <mergeCell ref="A3:A4"/>
    <mergeCell ref="C3:C4"/>
    <mergeCell ref="I3:J3"/>
    <mergeCell ref="D3:H3"/>
  </mergeCells>
  <phoneticPr fontId="4" type="noConversion"/>
  <pageMargins left="0.75" right="0.75" top="1" bottom="1" header="0.5" footer="0.5"/>
  <pageSetup paperSize="9" scale="83" orientation="landscape" r:id="rId1"/>
  <headerFooter alignWithMargins="0"/>
  <ignoredErrors>
    <ignoredError sqref="H8" 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11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38" style="64" customWidth="1"/>
    <col min="2" max="2" width="12.6640625" style="64" customWidth="1"/>
    <col min="3" max="4" width="15.6640625" style="64" customWidth="1"/>
    <col min="5" max="5" width="16.6640625" style="64" customWidth="1"/>
    <col min="6" max="9" width="15.6640625" style="64" customWidth="1"/>
    <col min="10" max="16384" width="9.109375" style="64"/>
  </cols>
  <sheetData>
    <row r="1" spans="1:11" ht="24.9" customHeight="1" x14ac:dyDescent="0.25">
      <c r="A1" s="25" t="s">
        <v>467</v>
      </c>
      <c r="B1" s="100" t="s">
        <v>794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179</v>
      </c>
      <c r="B3" s="813" t="s">
        <v>868</v>
      </c>
      <c r="C3" s="809" t="s">
        <v>847</v>
      </c>
      <c r="D3" s="817"/>
      <c r="E3" s="817"/>
      <c r="F3" s="817"/>
      <c r="G3" s="810"/>
      <c r="H3" s="892" t="s">
        <v>12</v>
      </c>
      <c r="I3" s="823"/>
    </row>
    <row r="4" spans="1:11" s="45" customFormat="1" ht="27" customHeight="1" thickBot="1" x14ac:dyDescent="0.3">
      <c r="A4" s="812"/>
      <c r="B4" s="814"/>
      <c r="C4" s="103" t="s">
        <v>175</v>
      </c>
      <c r="D4" s="104" t="s">
        <v>176</v>
      </c>
      <c r="E4" s="104" t="s">
        <v>177</v>
      </c>
      <c r="F4" s="210" t="s">
        <v>178</v>
      </c>
      <c r="G4" s="47" t="s">
        <v>875</v>
      </c>
      <c r="H4" s="46" t="s">
        <v>879</v>
      </c>
      <c r="I4" s="47" t="s">
        <v>875</v>
      </c>
    </row>
    <row r="5" spans="1:11" s="45" customFormat="1" ht="24.9" customHeight="1" x14ac:dyDescent="0.25">
      <c r="A5" s="168" t="s">
        <v>180</v>
      </c>
      <c r="B5" s="239">
        <v>0</v>
      </c>
      <c r="C5" s="50">
        <v>0</v>
      </c>
      <c r="D5" s="69">
        <v>0</v>
      </c>
      <c r="E5" s="69">
        <v>0</v>
      </c>
      <c r="F5" s="69">
        <v>0</v>
      </c>
      <c r="G5" s="70">
        <f t="shared" ref="G5:G10" si="0">IF(COUNT(C5:F5)=0,"",SUM(C5:F5))</f>
        <v>0</v>
      </c>
      <c r="H5" s="212">
        <v>0</v>
      </c>
      <c r="I5" s="51">
        <v>0</v>
      </c>
    </row>
    <row r="6" spans="1:11" s="45" customFormat="1" ht="24.9" customHeight="1" x14ac:dyDescent="0.25">
      <c r="A6" s="196" t="s">
        <v>181</v>
      </c>
      <c r="B6" s="240">
        <v>0</v>
      </c>
      <c r="C6" s="54">
        <v>0</v>
      </c>
      <c r="D6" s="72">
        <v>0</v>
      </c>
      <c r="E6" s="72">
        <v>0</v>
      </c>
      <c r="F6" s="72">
        <v>0</v>
      </c>
      <c r="G6" s="73">
        <f t="shared" si="0"/>
        <v>0</v>
      </c>
      <c r="H6" s="138">
        <v>0</v>
      </c>
      <c r="I6" s="55">
        <v>0</v>
      </c>
    </row>
    <row r="7" spans="1:11" s="45" customFormat="1" ht="24.9" customHeight="1" x14ac:dyDescent="0.25">
      <c r="A7" s="196" t="s">
        <v>182</v>
      </c>
      <c r="B7" s="240">
        <v>0</v>
      </c>
      <c r="C7" s="54">
        <v>0</v>
      </c>
      <c r="D7" s="72">
        <v>0</v>
      </c>
      <c r="E7" s="72">
        <v>0</v>
      </c>
      <c r="F7" s="72">
        <v>0</v>
      </c>
      <c r="G7" s="73">
        <f t="shared" si="0"/>
        <v>0</v>
      </c>
      <c r="H7" s="138">
        <v>0</v>
      </c>
      <c r="I7" s="55">
        <v>0</v>
      </c>
    </row>
    <row r="8" spans="1:11" s="45" customFormat="1" ht="24.9" customHeight="1" x14ac:dyDescent="0.25">
      <c r="A8" s="196" t="s">
        <v>183</v>
      </c>
      <c r="B8" s="240">
        <v>0</v>
      </c>
      <c r="C8" s="54">
        <v>0</v>
      </c>
      <c r="D8" s="72">
        <v>0</v>
      </c>
      <c r="E8" s="72">
        <v>0</v>
      </c>
      <c r="F8" s="72">
        <v>0</v>
      </c>
      <c r="G8" s="73">
        <f t="shared" si="0"/>
        <v>0</v>
      </c>
      <c r="H8" s="138">
        <v>0</v>
      </c>
      <c r="I8" s="55">
        <v>0</v>
      </c>
    </row>
    <row r="9" spans="1:11" s="45" customFormat="1" ht="24.9" customHeight="1" x14ac:dyDescent="0.25">
      <c r="A9" s="196" t="s">
        <v>184</v>
      </c>
      <c r="B9" s="240">
        <v>0</v>
      </c>
      <c r="C9" s="54">
        <v>0</v>
      </c>
      <c r="D9" s="72">
        <v>0</v>
      </c>
      <c r="E9" s="72">
        <v>0</v>
      </c>
      <c r="F9" s="72">
        <v>0</v>
      </c>
      <c r="G9" s="73">
        <f t="shared" si="0"/>
        <v>0</v>
      </c>
      <c r="H9" s="138">
        <v>0</v>
      </c>
      <c r="I9" s="55">
        <v>0</v>
      </c>
    </row>
    <row r="10" spans="1:11" s="45" customFormat="1" ht="24.9" customHeight="1" thickBot="1" x14ac:dyDescent="0.3">
      <c r="A10" s="170" t="s">
        <v>1</v>
      </c>
      <c r="B10" s="241">
        <v>0</v>
      </c>
      <c r="C10" s="58">
        <v>0</v>
      </c>
      <c r="D10" s="213">
        <v>0</v>
      </c>
      <c r="E10" s="213">
        <v>0</v>
      </c>
      <c r="F10" s="213">
        <v>0</v>
      </c>
      <c r="G10" s="77">
        <f t="shared" si="0"/>
        <v>0</v>
      </c>
      <c r="H10" s="215">
        <v>0</v>
      </c>
      <c r="I10" s="59">
        <v>0</v>
      </c>
    </row>
    <row r="11" spans="1:11" ht="24.9" customHeight="1" thickBot="1" x14ac:dyDescent="0.3">
      <c r="A11" s="238" t="s">
        <v>875</v>
      </c>
      <c r="B11" s="242">
        <f t="shared" ref="B11:I11" si="1">IF(COUNT(B5:B10)=0,"",SUM(B5:B10))</f>
        <v>0</v>
      </c>
      <c r="C11" s="62">
        <f t="shared" si="1"/>
        <v>0</v>
      </c>
      <c r="D11" s="80">
        <f t="shared" si="1"/>
        <v>0</v>
      </c>
      <c r="E11" s="80">
        <f t="shared" si="1"/>
        <v>0</v>
      </c>
      <c r="F11" s="80">
        <f t="shared" si="1"/>
        <v>0</v>
      </c>
      <c r="G11" s="63">
        <f t="shared" si="1"/>
        <v>0</v>
      </c>
      <c r="H11" s="145">
        <f t="shared" si="1"/>
        <v>0</v>
      </c>
      <c r="I11" s="63">
        <f t="shared" si="1"/>
        <v>0</v>
      </c>
    </row>
  </sheetData>
  <sheetProtection password="D63F" sheet="1" objects="1" scenarios="1" selectLockedCells="1"/>
  <mergeCells count="4">
    <mergeCell ref="H3:I3"/>
    <mergeCell ref="C3:G3"/>
    <mergeCell ref="B3:B4"/>
    <mergeCell ref="A3:A4"/>
  </mergeCells>
  <phoneticPr fontId="4" type="noConversion"/>
  <pageMargins left="0.75" right="0.75" top="1" bottom="1" header="0.5" footer="0.5"/>
  <pageSetup paperSize="9" scale="81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10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42.5546875" style="64" customWidth="1"/>
    <col min="2" max="2" width="12.6640625" style="64" customWidth="1"/>
    <col min="3" max="9" width="15.6640625" style="64" customWidth="1"/>
    <col min="10" max="16384" width="9.109375" style="64"/>
  </cols>
  <sheetData>
    <row r="1" spans="1:11" ht="24.9" customHeight="1" x14ac:dyDescent="0.25">
      <c r="A1" s="25" t="s">
        <v>468</v>
      </c>
      <c r="B1" s="100" t="s">
        <v>794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123</v>
      </c>
      <c r="B3" s="813" t="s">
        <v>868</v>
      </c>
      <c r="C3" s="809" t="s">
        <v>847</v>
      </c>
      <c r="D3" s="817"/>
      <c r="E3" s="817"/>
      <c r="F3" s="817"/>
      <c r="G3" s="810"/>
      <c r="H3" s="892" t="s">
        <v>12</v>
      </c>
      <c r="I3" s="823"/>
    </row>
    <row r="4" spans="1:11" s="45" customFormat="1" ht="24.9" customHeight="1" thickBot="1" x14ac:dyDescent="0.3">
      <c r="A4" s="812"/>
      <c r="B4" s="814"/>
      <c r="C4" s="103" t="s">
        <v>175</v>
      </c>
      <c r="D4" s="104" t="s">
        <v>176</v>
      </c>
      <c r="E4" s="104" t="s">
        <v>177</v>
      </c>
      <c r="F4" s="210" t="s">
        <v>178</v>
      </c>
      <c r="G4" s="105" t="s">
        <v>875</v>
      </c>
      <c r="H4" s="103" t="s">
        <v>879</v>
      </c>
      <c r="I4" s="105" t="s">
        <v>875</v>
      </c>
    </row>
    <row r="5" spans="1:11" s="45" customFormat="1" ht="24.9" customHeight="1" x14ac:dyDescent="0.25">
      <c r="A5" s="168" t="s">
        <v>185</v>
      </c>
      <c r="B5" s="235">
        <v>0</v>
      </c>
      <c r="C5" s="130">
        <v>0</v>
      </c>
      <c r="D5" s="131">
        <v>0</v>
      </c>
      <c r="E5" s="131">
        <v>0</v>
      </c>
      <c r="F5" s="131">
        <v>0</v>
      </c>
      <c r="G5" s="132">
        <f>IF(COUNT(C5:F5)=0,"",SUM(C5:F5))</f>
        <v>0</v>
      </c>
      <c r="H5" s="133">
        <v>0</v>
      </c>
      <c r="I5" s="134">
        <v>0</v>
      </c>
    </row>
    <row r="6" spans="1:11" s="45" customFormat="1" ht="24.9" customHeight="1" x14ac:dyDescent="0.25">
      <c r="A6" s="196" t="s">
        <v>186</v>
      </c>
      <c r="B6" s="202">
        <v>0</v>
      </c>
      <c r="C6" s="54">
        <v>0</v>
      </c>
      <c r="D6" s="72">
        <v>0</v>
      </c>
      <c r="E6" s="72">
        <v>0</v>
      </c>
      <c r="F6" s="72">
        <v>0</v>
      </c>
      <c r="G6" s="73">
        <f>IF(COUNT(C6:F6)=0,"",SUM(C6:F6))</f>
        <v>0</v>
      </c>
      <c r="H6" s="138">
        <v>0</v>
      </c>
      <c r="I6" s="55">
        <v>0</v>
      </c>
    </row>
    <row r="7" spans="1:11" s="45" customFormat="1" ht="24.9" customHeight="1" x14ac:dyDescent="0.25">
      <c r="A7" s="196" t="s">
        <v>58</v>
      </c>
      <c r="B7" s="202">
        <v>0</v>
      </c>
      <c r="C7" s="54">
        <v>0</v>
      </c>
      <c r="D7" s="72">
        <v>0</v>
      </c>
      <c r="E7" s="72">
        <v>0</v>
      </c>
      <c r="F7" s="72">
        <v>0</v>
      </c>
      <c r="G7" s="73">
        <f>IF(COUNT(C7:F7)=0,"",SUM(C7:F7))</f>
        <v>0</v>
      </c>
      <c r="H7" s="138">
        <v>0</v>
      </c>
      <c r="I7" s="55">
        <v>0</v>
      </c>
    </row>
    <row r="8" spans="1:11" s="45" customFormat="1" ht="24.9" customHeight="1" x14ac:dyDescent="0.25">
      <c r="A8" s="236" t="s">
        <v>66</v>
      </c>
      <c r="B8" s="237">
        <v>0</v>
      </c>
      <c r="C8" s="140">
        <v>0</v>
      </c>
      <c r="D8" s="141">
        <v>0</v>
      </c>
      <c r="E8" s="141">
        <v>0</v>
      </c>
      <c r="F8" s="141">
        <v>0</v>
      </c>
      <c r="G8" s="73">
        <f>IF(COUNT(C8:F8)=0,"",SUM(C8:F8))</f>
        <v>0</v>
      </c>
      <c r="H8" s="172">
        <v>0</v>
      </c>
      <c r="I8" s="173">
        <v>0</v>
      </c>
    </row>
    <row r="9" spans="1:11" s="45" customFormat="1" ht="24.9" customHeight="1" thickBot="1" x14ac:dyDescent="0.3">
      <c r="A9" s="170" t="s">
        <v>187</v>
      </c>
      <c r="B9" s="203">
        <v>0</v>
      </c>
      <c r="C9" s="58">
        <v>0</v>
      </c>
      <c r="D9" s="213">
        <v>0</v>
      </c>
      <c r="E9" s="213">
        <v>0</v>
      </c>
      <c r="F9" s="213">
        <v>0</v>
      </c>
      <c r="G9" s="77">
        <f>IF(COUNT(C9:F9)=0,"",SUM(C9:F9))</f>
        <v>0</v>
      </c>
      <c r="H9" s="172">
        <v>0</v>
      </c>
      <c r="I9" s="173">
        <v>0</v>
      </c>
    </row>
    <row r="10" spans="1:11" ht="24.9" customHeight="1" thickBot="1" x14ac:dyDescent="0.3">
      <c r="A10" s="238" t="s">
        <v>875</v>
      </c>
      <c r="B10" s="197">
        <f t="shared" ref="B10:I10" si="0">IF(COUNT(B5:B9)=0,"",SUM(B5:B9))</f>
        <v>0</v>
      </c>
      <c r="C10" s="122">
        <f t="shared" si="0"/>
        <v>0</v>
      </c>
      <c r="D10" s="123">
        <f t="shared" si="0"/>
        <v>0</v>
      </c>
      <c r="E10" s="123">
        <f t="shared" si="0"/>
        <v>0</v>
      </c>
      <c r="F10" s="123">
        <f t="shared" si="0"/>
        <v>0</v>
      </c>
      <c r="G10" s="124">
        <f t="shared" si="0"/>
        <v>0</v>
      </c>
      <c r="H10" s="175">
        <f t="shared" si="0"/>
        <v>0</v>
      </c>
      <c r="I10" s="124">
        <f t="shared" si="0"/>
        <v>0</v>
      </c>
    </row>
  </sheetData>
  <sheetProtection password="D63F" sheet="1" objects="1" scenarios="1" selectLockedCells="1"/>
  <mergeCells count="4">
    <mergeCell ref="H3:I3"/>
    <mergeCell ref="C3:G3"/>
    <mergeCell ref="B3:B4"/>
    <mergeCell ref="A3:A4"/>
  </mergeCells>
  <phoneticPr fontId="4" type="noConversion"/>
  <pageMargins left="0.75" right="0.75" top="1" bottom="1" header="0.5" footer="0.5"/>
  <pageSetup paperSize="9" scale="7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E6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9.109375" style="64" customWidth="1"/>
    <col min="2" max="2" width="26.6640625" style="64" customWidth="1"/>
    <col min="3" max="5" width="25.6640625" style="64" customWidth="1"/>
    <col min="6" max="16384" width="9.109375" style="64"/>
  </cols>
  <sheetData>
    <row r="1" spans="1:5" ht="24.9" customHeight="1" x14ac:dyDescent="0.25">
      <c r="A1" s="25" t="s">
        <v>430</v>
      </c>
      <c r="B1" s="25" t="s">
        <v>795</v>
      </c>
    </row>
    <row r="2" spans="1:5" ht="24.9" customHeight="1" thickBot="1" x14ac:dyDescent="0.3"/>
    <row r="3" spans="1:5" s="165" customFormat="1" ht="24.9" customHeight="1" x14ac:dyDescent="0.25">
      <c r="A3" s="811" t="s">
        <v>192</v>
      </c>
      <c r="B3" s="877" t="s">
        <v>832</v>
      </c>
      <c r="C3" s="877" t="s">
        <v>848</v>
      </c>
      <c r="D3" s="821" t="s">
        <v>12</v>
      </c>
      <c r="E3" s="823"/>
    </row>
    <row r="4" spans="1:5" s="165" customFormat="1" ht="24.9" customHeight="1" thickBot="1" x14ac:dyDescent="0.3">
      <c r="A4" s="812"/>
      <c r="B4" s="878"/>
      <c r="C4" s="878"/>
      <c r="D4" s="46" t="s">
        <v>879</v>
      </c>
      <c r="E4" s="47" t="s">
        <v>875</v>
      </c>
    </row>
    <row r="5" spans="1:5" s="45" customFormat="1" ht="24.9" customHeight="1" thickBot="1" x14ac:dyDescent="0.3">
      <c r="A5" s="234" t="s">
        <v>795</v>
      </c>
      <c r="B5" s="223">
        <v>0</v>
      </c>
      <c r="C5" s="223">
        <v>0</v>
      </c>
      <c r="D5" s="225">
        <v>0</v>
      </c>
      <c r="E5" s="227">
        <v>0</v>
      </c>
    </row>
    <row r="6" spans="1:5" ht="24.9" customHeight="1" thickBot="1" x14ac:dyDescent="0.3">
      <c r="A6" s="121" t="s">
        <v>875</v>
      </c>
      <c r="B6" s="174">
        <f>IF(COUNT(B5)=0,"",SUM(B5))</f>
        <v>0</v>
      </c>
      <c r="C6" s="174">
        <f>IF(COUNT(C5)=0,"",SUM(C5))</f>
        <v>0</v>
      </c>
      <c r="D6" s="122">
        <f>IF(COUNT(D5)=0,"",SUM(D5))</f>
        <v>0</v>
      </c>
      <c r="E6" s="124">
        <f>IF(COUNT(E5)=0,"",SUM(E5))</f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scale="9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14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8.6640625" style="64" customWidth="1"/>
    <col min="2" max="2" width="39.5546875" style="64" customWidth="1"/>
    <col min="3" max="3" width="11.88671875" style="64" customWidth="1"/>
    <col min="4" max="4" width="10.88671875" style="64" customWidth="1"/>
    <col min="5" max="5" width="13.6640625" style="64" customWidth="1"/>
    <col min="6" max="6" width="13.33203125" style="64" customWidth="1"/>
    <col min="7" max="7" width="10.44140625" style="64" customWidth="1"/>
    <col min="8" max="8" width="11.5546875" style="64" customWidth="1"/>
    <col min="9" max="10" width="11.109375" style="64" customWidth="1"/>
    <col min="11" max="11" width="11.6640625" style="64" customWidth="1"/>
    <col min="12" max="16384" width="9.109375" style="64"/>
  </cols>
  <sheetData>
    <row r="1" spans="1:11" ht="24.9" customHeight="1" x14ac:dyDescent="0.25">
      <c r="A1" s="25" t="s">
        <v>431</v>
      </c>
      <c r="B1" s="100" t="s">
        <v>796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24" t="s">
        <v>137</v>
      </c>
      <c r="B3" s="811" t="s">
        <v>152</v>
      </c>
      <c r="C3" s="815" t="s">
        <v>868</v>
      </c>
      <c r="D3" s="815" t="s">
        <v>832</v>
      </c>
      <c r="E3" s="815" t="s">
        <v>849</v>
      </c>
      <c r="F3" s="834" t="s">
        <v>198</v>
      </c>
      <c r="G3" s="815" t="s">
        <v>846</v>
      </c>
      <c r="H3" s="813" t="s">
        <v>12</v>
      </c>
      <c r="I3" s="834"/>
      <c r="J3" s="834"/>
      <c r="K3" s="826"/>
    </row>
    <row r="4" spans="1:11" s="165" customFormat="1" ht="24.9" customHeight="1" x14ac:dyDescent="0.25">
      <c r="A4" s="824"/>
      <c r="B4" s="811"/>
      <c r="C4" s="857"/>
      <c r="D4" s="857"/>
      <c r="E4" s="857"/>
      <c r="F4" s="899"/>
      <c r="G4" s="857"/>
      <c r="H4" s="869" t="s">
        <v>879</v>
      </c>
      <c r="I4" s="871"/>
      <c r="J4" s="897" t="s">
        <v>875</v>
      </c>
      <c r="K4" s="898"/>
    </row>
    <row r="5" spans="1:11" s="45" customFormat="1" ht="24.9" customHeight="1" thickBot="1" x14ac:dyDescent="0.3">
      <c r="A5" s="825"/>
      <c r="B5" s="812"/>
      <c r="C5" s="816"/>
      <c r="D5" s="816"/>
      <c r="E5" s="816"/>
      <c r="F5" s="900"/>
      <c r="G5" s="816"/>
      <c r="H5" s="103" t="s">
        <v>158</v>
      </c>
      <c r="I5" s="104" t="s">
        <v>375</v>
      </c>
      <c r="J5" s="104" t="s">
        <v>158</v>
      </c>
      <c r="K5" s="105" t="s">
        <v>375</v>
      </c>
    </row>
    <row r="6" spans="1:11" s="45" customFormat="1" ht="24.9" customHeight="1" thickBot="1" x14ac:dyDescent="0.3">
      <c r="A6" s="847" t="s">
        <v>181</v>
      </c>
      <c r="B6" s="849"/>
      <c r="C6" s="223">
        <v>0</v>
      </c>
      <c r="D6" s="223">
        <v>0</v>
      </c>
      <c r="E6" s="223">
        <v>0</v>
      </c>
      <c r="F6" s="224"/>
      <c r="G6" s="223">
        <v>0</v>
      </c>
      <c r="H6" s="225">
        <v>0</v>
      </c>
      <c r="I6" s="226">
        <v>0</v>
      </c>
      <c r="J6" s="226">
        <v>0</v>
      </c>
      <c r="K6" s="227">
        <v>0</v>
      </c>
    </row>
    <row r="7" spans="1:11" s="45" customFormat="1" ht="24.9" customHeight="1" thickBot="1" x14ac:dyDescent="0.3">
      <c r="A7" s="847" t="s">
        <v>193</v>
      </c>
      <c r="B7" s="849"/>
      <c r="C7" s="223">
        <v>0</v>
      </c>
      <c r="D7" s="223">
        <v>0</v>
      </c>
      <c r="E7" s="223">
        <v>0</v>
      </c>
      <c r="F7" s="224"/>
      <c r="G7" s="223">
        <v>0</v>
      </c>
      <c r="H7" s="225">
        <v>0</v>
      </c>
      <c r="I7" s="226">
        <v>0</v>
      </c>
      <c r="J7" s="226">
        <v>0</v>
      </c>
      <c r="K7" s="227">
        <v>0</v>
      </c>
    </row>
    <row r="8" spans="1:11" s="45" customFormat="1" ht="24.9" customHeight="1" x14ac:dyDescent="0.25">
      <c r="A8" s="818" t="s">
        <v>194</v>
      </c>
      <c r="B8" s="219" t="s">
        <v>196</v>
      </c>
      <c r="C8" s="49">
        <v>0</v>
      </c>
      <c r="D8" s="49">
        <v>0</v>
      </c>
      <c r="E8" s="49">
        <v>0</v>
      </c>
      <c r="F8" s="228"/>
      <c r="G8" s="49">
        <v>0</v>
      </c>
      <c r="H8" s="50">
        <v>0</v>
      </c>
      <c r="I8" s="69">
        <v>0</v>
      </c>
      <c r="J8" s="69">
        <v>0</v>
      </c>
      <c r="K8" s="51">
        <v>0</v>
      </c>
    </row>
    <row r="9" spans="1:11" s="45" customFormat="1" ht="24.9" customHeight="1" x14ac:dyDescent="0.25">
      <c r="A9" s="819"/>
      <c r="B9" s="229" t="s">
        <v>197</v>
      </c>
      <c r="C9" s="53">
        <v>0</v>
      </c>
      <c r="D9" s="53">
        <v>0</v>
      </c>
      <c r="E9" s="53">
        <v>0</v>
      </c>
      <c r="F9" s="230"/>
      <c r="G9" s="53">
        <v>0</v>
      </c>
      <c r="H9" s="54">
        <v>0</v>
      </c>
      <c r="I9" s="72">
        <v>0</v>
      </c>
      <c r="J9" s="72">
        <v>0</v>
      </c>
      <c r="K9" s="55">
        <v>0</v>
      </c>
    </row>
    <row r="10" spans="1:11" s="45" customFormat="1" ht="24.9" customHeight="1" thickBot="1" x14ac:dyDescent="0.3">
      <c r="A10" s="820"/>
      <c r="B10" s="220" t="s">
        <v>195</v>
      </c>
      <c r="C10" s="57">
        <v>0</v>
      </c>
      <c r="D10" s="57">
        <v>0</v>
      </c>
      <c r="E10" s="57">
        <v>0</v>
      </c>
      <c r="F10" s="231"/>
      <c r="G10" s="57">
        <v>0</v>
      </c>
      <c r="H10" s="58">
        <v>0</v>
      </c>
      <c r="I10" s="213">
        <v>0</v>
      </c>
      <c r="J10" s="213">
        <v>0</v>
      </c>
      <c r="K10" s="59">
        <v>0</v>
      </c>
    </row>
    <row r="11" spans="1:11" s="45" customFormat="1" ht="24.9" customHeight="1" thickBot="1" x14ac:dyDescent="0.3">
      <c r="A11" s="847" t="s">
        <v>1</v>
      </c>
      <c r="B11" s="849"/>
      <c r="C11" s="223">
        <v>0</v>
      </c>
      <c r="D11" s="223">
        <v>0</v>
      </c>
      <c r="E11" s="223">
        <v>0</v>
      </c>
      <c r="F11" s="224"/>
      <c r="G11" s="223">
        <v>0</v>
      </c>
      <c r="H11" s="225">
        <v>0</v>
      </c>
      <c r="I11" s="226">
        <v>0</v>
      </c>
      <c r="J11" s="226">
        <v>0</v>
      </c>
      <c r="K11" s="227">
        <v>0</v>
      </c>
    </row>
    <row r="12" spans="1:11" ht="24.9" customHeight="1" thickBot="1" x14ac:dyDescent="0.3">
      <c r="A12" s="838" t="s">
        <v>875</v>
      </c>
      <c r="B12" s="839"/>
      <c r="C12" s="174">
        <f>IF(COUNT(C6:C7,C8:C11)=0,"",SUM(C6:C7,C8:C11))</f>
        <v>0</v>
      </c>
      <c r="D12" s="174">
        <f>IF(COUNT(D6:D7,D8:D11)=0,"",SUM(D6:D7,D8:D11))</f>
        <v>0</v>
      </c>
      <c r="E12" s="174">
        <f>IF(COUNT(E6:E7,E8:E11)=0,"",SUM(E6:E7,E8:E11))</f>
        <v>0</v>
      </c>
      <c r="F12" s="232">
        <v>0</v>
      </c>
      <c r="G12" s="174">
        <f>IF(COUNT(G6:G7,G8:G11)=0,"",SUM(G6:G7,G8:G11))</f>
        <v>0</v>
      </c>
      <c r="H12" s="122">
        <f>IF(COUNT(H6:H7,H8:H11)=0,"",SUM(H6:H7,H8:H11))</f>
        <v>0</v>
      </c>
      <c r="I12" s="123">
        <f>IF(COUNT(I6:I7,I8:I11)=0,"",SUM(I6:I7,I8:I11))</f>
        <v>0</v>
      </c>
      <c r="J12" s="123">
        <f>IF(COUNT(J6:J7,J8:J11)=0,"",SUM(J6:J7,J8:J11))</f>
        <v>0</v>
      </c>
      <c r="K12" s="124">
        <f>IF(COUNT(K6:K7,K8:K11)=0,"",SUM(K6:K7,K8:K11))</f>
        <v>0</v>
      </c>
    </row>
    <row r="14" spans="1:11" ht="24.9" customHeight="1" x14ac:dyDescent="0.25">
      <c r="A14" s="233" t="s">
        <v>139</v>
      </c>
    </row>
  </sheetData>
  <sheetProtection password="D63F" sheet="1" objects="1" scenarios="1" selectLockedCells="1"/>
  <mergeCells count="15">
    <mergeCell ref="B3:B5"/>
    <mergeCell ref="E3:E5"/>
    <mergeCell ref="F3:F5"/>
    <mergeCell ref="G3:G5"/>
    <mergeCell ref="H4:I4"/>
    <mergeCell ref="A12:B12"/>
    <mergeCell ref="A8:A10"/>
    <mergeCell ref="C3:C5"/>
    <mergeCell ref="D3:D5"/>
    <mergeCell ref="A11:B11"/>
    <mergeCell ref="J4:K4"/>
    <mergeCell ref="H3:K3"/>
    <mergeCell ref="A6:B6"/>
    <mergeCell ref="A7:B7"/>
    <mergeCell ref="A3:A5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L9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12" style="64" customWidth="1"/>
    <col min="2" max="2" width="18.44140625" style="64" customWidth="1"/>
    <col min="3" max="3" width="12.44140625" style="64" customWidth="1"/>
    <col min="4" max="6" width="12.6640625" style="64" customWidth="1"/>
    <col min="7" max="7" width="11.6640625" style="64" customWidth="1"/>
    <col min="8" max="9" width="12.6640625" style="64" customWidth="1"/>
    <col min="10" max="10" width="11.88671875" style="64" customWidth="1"/>
    <col min="11" max="11" width="14.6640625" style="64" customWidth="1"/>
    <col min="12" max="12" width="15" style="64" customWidth="1"/>
    <col min="13" max="16384" width="9.109375" style="64"/>
  </cols>
  <sheetData>
    <row r="1" spans="1:12" ht="24.9" customHeight="1" x14ac:dyDescent="0.25">
      <c r="A1" s="25" t="s">
        <v>469</v>
      </c>
      <c r="B1" s="100" t="s">
        <v>797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2" ht="24.9" customHeight="1" thickBot="1" x14ac:dyDescent="0.3"/>
    <row r="3" spans="1:12" s="45" customFormat="1" ht="24.9" customHeight="1" x14ac:dyDescent="0.25">
      <c r="A3" s="824" t="s">
        <v>90</v>
      </c>
      <c r="B3" s="811" t="s">
        <v>93</v>
      </c>
      <c r="C3" s="877" t="s">
        <v>868</v>
      </c>
      <c r="D3" s="877" t="s">
        <v>837</v>
      </c>
      <c r="E3" s="809" t="s">
        <v>201</v>
      </c>
      <c r="F3" s="817"/>
      <c r="G3" s="810"/>
      <c r="H3" s="809" t="s">
        <v>825</v>
      </c>
      <c r="I3" s="817"/>
      <c r="J3" s="810"/>
      <c r="K3" s="821" t="s">
        <v>12</v>
      </c>
      <c r="L3" s="823"/>
    </row>
    <row r="4" spans="1:12" s="45" customFormat="1" ht="24.9" customHeight="1" thickBot="1" x14ac:dyDescent="0.3">
      <c r="A4" s="825"/>
      <c r="B4" s="812"/>
      <c r="C4" s="894"/>
      <c r="D4" s="894"/>
      <c r="E4" s="103" t="s">
        <v>64</v>
      </c>
      <c r="F4" s="210" t="s">
        <v>202</v>
      </c>
      <c r="G4" s="67" t="s">
        <v>875</v>
      </c>
      <c r="H4" s="103" t="s">
        <v>64</v>
      </c>
      <c r="I4" s="210" t="s">
        <v>202</v>
      </c>
      <c r="J4" s="67" t="s">
        <v>875</v>
      </c>
      <c r="K4" s="188" t="s">
        <v>879</v>
      </c>
      <c r="L4" s="67" t="s">
        <v>875</v>
      </c>
    </row>
    <row r="5" spans="1:12" s="45" customFormat="1" ht="24.9" customHeight="1" x14ac:dyDescent="0.25">
      <c r="A5" s="821" t="s">
        <v>91</v>
      </c>
      <c r="B5" s="219" t="s">
        <v>199</v>
      </c>
      <c r="C5" s="195"/>
      <c r="D5" s="49">
        <v>0</v>
      </c>
      <c r="E5" s="50">
        <v>0</v>
      </c>
      <c r="F5" s="69">
        <v>0</v>
      </c>
      <c r="G5" s="70">
        <f>IF(COUNT(E5:F5)=0,"",SUM(E5:F5))</f>
        <v>0</v>
      </c>
      <c r="H5" s="50">
        <v>0</v>
      </c>
      <c r="I5" s="69">
        <v>0</v>
      </c>
      <c r="J5" s="70">
        <f>IF(COUNT(H5:I5)=0,"",SUM(H5:I5))</f>
        <v>0</v>
      </c>
      <c r="K5" s="50">
        <v>0</v>
      </c>
      <c r="L5" s="51">
        <v>0</v>
      </c>
    </row>
    <row r="6" spans="1:12" s="45" customFormat="1" ht="24.9" customHeight="1" thickBot="1" x14ac:dyDescent="0.3">
      <c r="A6" s="901"/>
      <c r="B6" s="220" t="s">
        <v>200</v>
      </c>
      <c r="C6" s="222"/>
      <c r="D6" s="57">
        <v>0</v>
      </c>
      <c r="E6" s="58">
        <v>0</v>
      </c>
      <c r="F6" s="213">
        <v>0</v>
      </c>
      <c r="G6" s="77">
        <f>IF(COUNT(E6:F6)=0,"",SUM(E6:F6))</f>
        <v>0</v>
      </c>
      <c r="H6" s="58">
        <v>0</v>
      </c>
      <c r="I6" s="213">
        <v>0</v>
      </c>
      <c r="J6" s="77">
        <f>IF(COUNT(H6:I6)=0,"",SUM(H6:I6))</f>
        <v>0</v>
      </c>
      <c r="K6" s="58">
        <v>0</v>
      </c>
      <c r="L6" s="59">
        <v>0</v>
      </c>
    </row>
    <row r="7" spans="1:12" s="45" customFormat="1" ht="24.9" customHeight="1" x14ac:dyDescent="0.25">
      <c r="A7" s="821" t="s">
        <v>92</v>
      </c>
      <c r="B7" s="219" t="s">
        <v>199</v>
      </c>
      <c r="C7" s="195"/>
      <c r="D7" s="49">
        <v>0</v>
      </c>
      <c r="E7" s="50">
        <v>0</v>
      </c>
      <c r="F7" s="69">
        <v>0</v>
      </c>
      <c r="G7" s="70">
        <f>IF(COUNT(E7:F7)=0,"",SUM(E7:F7))</f>
        <v>0</v>
      </c>
      <c r="H7" s="50">
        <v>0</v>
      </c>
      <c r="I7" s="69">
        <v>0</v>
      </c>
      <c r="J7" s="70">
        <f>IF(COUNT(H7:I7)=0,"",SUM(H7:I7))</f>
        <v>0</v>
      </c>
      <c r="K7" s="50">
        <v>0</v>
      </c>
      <c r="L7" s="51">
        <v>0</v>
      </c>
    </row>
    <row r="8" spans="1:12" s="45" customFormat="1" ht="24.9" customHeight="1" thickBot="1" x14ac:dyDescent="0.3">
      <c r="A8" s="901"/>
      <c r="B8" s="220" t="s">
        <v>200</v>
      </c>
      <c r="C8" s="222"/>
      <c r="D8" s="57">
        <v>0</v>
      </c>
      <c r="E8" s="58">
        <v>0</v>
      </c>
      <c r="F8" s="213">
        <v>0</v>
      </c>
      <c r="G8" s="77">
        <f>IF(COUNT(E8:F8)=0,"",SUM(E8:F8))</f>
        <v>0</v>
      </c>
      <c r="H8" s="58">
        <v>0</v>
      </c>
      <c r="I8" s="213">
        <v>0</v>
      </c>
      <c r="J8" s="77">
        <f>IF(COUNT(H8:I8)=0,"",SUM(H8:I8))</f>
        <v>0</v>
      </c>
      <c r="K8" s="58">
        <v>0</v>
      </c>
      <c r="L8" s="59">
        <v>0</v>
      </c>
    </row>
    <row r="9" spans="1:12" ht="24.9" customHeight="1" thickBot="1" x14ac:dyDescent="0.3">
      <c r="A9" s="838" t="s">
        <v>875</v>
      </c>
      <c r="B9" s="839"/>
      <c r="C9" s="192">
        <v>0</v>
      </c>
      <c r="D9" s="174">
        <f t="shared" ref="D9:L9" si="0">IF(COUNT(D5:D6,D7:D8)=0,"",SUM(D5:D6,D7:D8))</f>
        <v>0</v>
      </c>
      <c r="E9" s="122">
        <f t="shared" si="0"/>
        <v>0</v>
      </c>
      <c r="F9" s="123">
        <f t="shared" si="0"/>
        <v>0</v>
      </c>
      <c r="G9" s="124">
        <f t="shared" si="0"/>
        <v>0</v>
      </c>
      <c r="H9" s="122">
        <f t="shared" si="0"/>
        <v>0</v>
      </c>
      <c r="I9" s="123">
        <f t="shared" si="0"/>
        <v>0</v>
      </c>
      <c r="J9" s="124">
        <f t="shared" si="0"/>
        <v>0</v>
      </c>
      <c r="K9" s="122">
        <f t="shared" si="0"/>
        <v>0</v>
      </c>
      <c r="L9" s="124">
        <f t="shared" si="0"/>
        <v>0</v>
      </c>
    </row>
  </sheetData>
  <sheetProtection password="D63F" sheet="1" objects="1" scenarios="1" selectLockedCells="1"/>
  <mergeCells count="10">
    <mergeCell ref="A9:B9"/>
    <mergeCell ref="K3:L3"/>
    <mergeCell ref="D3:D4"/>
    <mergeCell ref="E3:G3"/>
    <mergeCell ref="C3:C4"/>
    <mergeCell ref="A5:A6"/>
    <mergeCell ref="A7:A8"/>
    <mergeCell ref="H3:J3"/>
    <mergeCell ref="A3:A4"/>
    <mergeCell ref="B3:B4"/>
  </mergeCells>
  <phoneticPr fontId="4" type="noConversion"/>
  <pageMargins left="0.75" right="0.75" top="1" bottom="1" header="0.5" footer="0.5"/>
  <pageSetup paperSize="9" scale="82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8.33203125" style="64" customWidth="1"/>
    <col min="2" max="2" width="16.33203125" style="64" customWidth="1"/>
    <col min="3" max="8" width="12.6640625" style="64" customWidth="1"/>
    <col min="9" max="9" width="14" style="64" customWidth="1"/>
    <col min="10" max="10" width="13.5546875" style="64" customWidth="1"/>
    <col min="11" max="16384" width="9.109375" style="64"/>
  </cols>
  <sheetData>
    <row r="1" spans="1:11" ht="24.9" customHeight="1" x14ac:dyDescent="0.25">
      <c r="A1" s="25" t="s">
        <v>470</v>
      </c>
      <c r="B1" s="100" t="s">
        <v>797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203</v>
      </c>
      <c r="B3" s="877" t="s">
        <v>837</v>
      </c>
      <c r="C3" s="809" t="s">
        <v>201</v>
      </c>
      <c r="D3" s="817"/>
      <c r="E3" s="810"/>
      <c r="F3" s="809" t="s">
        <v>825</v>
      </c>
      <c r="G3" s="817"/>
      <c r="H3" s="810"/>
      <c r="I3" s="892" t="s">
        <v>12</v>
      </c>
      <c r="J3" s="823"/>
    </row>
    <row r="4" spans="1:11" s="45" customFormat="1" ht="24.9" customHeight="1" thickBot="1" x14ac:dyDescent="0.3">
      <c r="A4" s="812"/>
      <c r="B4" s="894"/>
      <c r="C4" s="103" t="s">
        <v>64</v>
      </c>
      <c r="D4" s="210" t="s">
        <v>202</v>
      </c>
      <c r="E4" s="67" t="s">
        <v>875</v>
      </c>
      <c r="F4" s="103" t="s">
        <v>64</v>
      </c>
      <c r="G4" s="210" t="s">
        <v>202</v>
      </c>
      <c r="H4" s="67" t="s">
        <v>875</v>
      </c>
      <c r="I4" s="188" t="s">
        <v>879</v>
      </c>
      <c r="J4" s="67" t="s">
        <v>875</v>
      </c>
    </row>
    <row r="5" spans="1:11" s="45" customFormat="1" ht="24.9" customHeight="1" x14ac:dyDescent="0.25">
      <c r="A5" s="168" t="s">
        <v>94</v>
      </c>
      <c r="B5" s="49">
        <v>0</v>
      </c>
      <c r="C5" s="130">
        <v>0</v>
      </c>
      <c r="D5" s="131">
        <v>0</v>
      </c>
      <c r="E5" s="132">
        <f>IF(COUNT(C5:D5)=0,"",SUM(C5:D5))</f>
        <v>0</v>
      </c>
      <c r="F5" s="130">
        <v>0</v>
      </c>
      <c r="G5" s="131">
        <v>0</v>
      </c>
      <c r="H5" s="132">
        <f>IF(COUNT(F5:G5)=0,"",SUM(F5:G5))</f>
        <v>0</v>
      </c>
      <c r="I5" s="133">
        <v>0</v>
      </c>
      <c r="J5" s="134">
        <v>0</v>
      </c>
    </row>
    <row r="6" spans="1:11" s="45" customFormat="1" ht="24.9" customHeight="1" x14ac:dyDescent="0.25">
      <c r="A6" s="196" t="s">
        <v>95</v>
      </c>
      <c r="B6" s="53">
        <v>0</v>
      </c>
      <c r="C6" s="54">
        <v>0</v>
      </c>
      <c r="D6" s="72">
        <v>0</v>
      </c>
      <c r="E6" s="73">
        <f>IF(COUNT(C6:D6)=0,"",SUM(C6:D6))</f>
        <v>0</v>
      </c>
      <c r="F6" s="54">
        <v>0</v>
      </c>
      <c r="G6" s="72">
        <v>0</v>
      </c>
      <c r="H6" s="73">
        <f>IF(COUNT(F6:G6)=0,"",SUM(F6:G6))</f>
        <v>0</v>
      </c>
      <c r="I6" s="138">
        <v>0</v>
      </c>
      <c r="J6" s="55">
        <v>0</v>
      </c>
    </row>
    <row r="7" spans="1:11" s="45" customFormat="1" ht="24.9" customHeight="1" x14ac:dyDescent="0.25">
      <c r="A7" s="196" t="s">
        <v>204</v>
      </c>
      <c r="B7" s="53">
        <v>0</v>
      </c>
      <c r="C7" s="54">
        <v>0</v>
      </c>
      <c r="D7" s="72">
        <v>0</v>
      </c>
      <c r="E7" s="73">
        <f>IF(COUNT(C7:D7)=0,"",SUM(C7:D7))</f>
        <v>0</v>
      </c>
      <c r="F7" s="54">
        <v>0</v>
      </c>
      <c r="G7" s="72">
        <v>0</v>
      </c>
      <c r="H7" s="73">
        <f>IF(COUNT(F7:G7)=0,"",SUM(F7:G7))</f>
        <v>0</v>
      </c>
      <c r="I7" s="138">
        <v>0</v>
      </c>
      <c r="J7" s="55">
        <v>0</v>
      </c>
    </row>
    <row r="8" spans="1:11" s="45" customFormat="1" ht="24.9" customHeight="1" thickBot="1" x14ac:dyDescent="0.3">
      <c r="A8" s="170" t="s">
        <v>205</v>
      </c>
      <c r="B8" s="57">
        <v>0</v>
      </c>
      <c r="C8" s="58">
        <v>0</v>
      </c>
      <c r="D8" s="213">
        <v>0</v>
      </c>
      <c r="E8" s="77">
        <f>IF(COUNT(C8:D8)=0,"",SUM(C8:D8))</f>
        <v>0</v>
      </c>
      <c r="F8" s="58">
        <v>0</v>
      </c>
      <c r="G8" s="213">
        <v>0</v>
      </c>
      <c r="H8" s="77">
        <f>IF(COUNT(F8:G8)=0,"",SUM(F8:G8))</f>
        <v>0</v>
      </c>
      <c r="I8" s="172">
        <v>0</v>
      </c>
      <c r="J8" s="173">
        <v>0</v>
      </c>
    </row>
    <row r="9" spans="1:11" ht="24.9" customHeight="1" thickBot="1" x14ac:dyDescent="0.3">
      <c r="A9" s="121" t="s">
        <v>875</v>
      </c>
      <c r="B9" s="174">
        <f t="shared" ref="B9:J9" si="0">IF(COUNT(B5:B8)=0,"",SUM(B5:B8))</f>
        <v>0</v>
      </c>
      <c r="C9" s="122">
        <f t="shared" si="0"/>
        <v>0</v>
      </c>
      <c r="D9" s="123">
        <f t="shared" si="0"/>
        <v>0</v>
      </c>
      <c r="E9" s="124">
        <f t="shared" si="0"/>
        <v>0</v>
      </c>
      <c r="F9" s="122">
        <f t="shared" si="0"/>
        <v>0</v>
      </c>
      <c r="G9" s="123">
        <f t="shared" si="0"/>
        <v>0</v>
      </c>
      <c r="H9" s="124">
        <f t="shared" si="0"/>
        <v>0</v>
      </c>
      <c r="I9" s="175">
        <f t="shared" si="0"/>
        <v>0</v>
      </c>
      <c r="J9" s="124">
        <f t="shared" si="0"/>
        <v>0</v>
      </c>
    </row>
  </sheetData>
  <sheetProtection password="D63F" sheet="1" objects="1" scenarios="1" selectLockedCells="1"/>
  <mergeCells count="5">
    <mergeCell ref="A3:A4"/>
    <mergeCell ref="I3:J3"/>
    <mergeCell ref="B3:B4"/>
    <mergeCell ref="C3:E3"/>
    <mergeCell ref="F3:H3"/>
  </mergeCells>
  <phoneticPr fontId="4" type="noConversion"/>
  <pageMargins left="0.75" right="0.75" top="1" bottom="1" header="0.5" footer="0.5"/>
  <pageSetup paperSize="9" scale="88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K8"/>
  <sheetViews>
    <sheetView workbookViewId="0">
      <selection activeCell="C5" sqref="C5"/>
    </sheetView>
  </sheetViews>
  <sheetFormatPr defaultColWidth="9.109375" defaultRowHeight="24.9" customHeight="1" x14ac:dyDescent="0.25"/>
  <cols>
    <col min="1" max="1" width="15.33203125" style="64" customWidth="1"/>
    <col min="2" max="2" width="44.6640625" style="64" customWidth="1"/>
    <col min="3" max="3" width="21" style="64" customWidth="1"/>
    <col min="4" max="4" width="20.6640625" style="64" customWidth="1"/>
    <col min="5" max="5" width="20" style="64" customWidth="1"/>
    <col min="6" max="6" width="19.44140625" style="64" customWidth="1"/>
    <col min="7" max="7" width="29" style="64" customWidth="1"/>
    <col min="8" max="16384" width="9.109375" style="64"/>
  </cols>
  <sheetData>
    <row r="1" spans="1:11" ht="24.9" customHeight="1" x14ac:dyDescent="0.25">
      <c r="A1" s="25" t="s">
        <v>432</v>
      </c>
      <c r="B1" s="100" t="s">
        <v>791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24" t="s">
        <v>50</v>
      </c>
      <c r="B3" s="811" t="s">
        <v>207</v>
      </c>
      <c r="C3" s="877" t="s">
        <v>868</v>
      </c>
      <c r="D3" s="877" t="s">
        <v>829</v>
      </c>
      <c r="E3" s="821" t="s">
        <v>12</v>
      </c>
      <c r="F3" s="823"/>
      <c r="G3" s="810" t="s">
        <v>825</v>
      </c>
    </row>
    <row r="4" spans="1:11" s="165" customFormat="1" ht="24.9" customHeight="1" thickBot="1" x14ac:dyDescent="0.3">
      <c r="A4" s="825"/>
      <c r="B4" s="812"/>
      <c r="C4" s="894"/>
      <c r="D4" s="894"/>
      <c r="E4" s="103" t="s">
        <v>879</v>
      </c>
      <c r="F4" s="105" t="s">
        <v>875</v>
      </c>
      <c r="G4" s="902"/>
    </row>
    <row r="5" spans="1:11" s="45" customFormat="1" ht="24.9" customHeight="1" x14ac:dyDescent="0.25">
      <c r="A5" s="821" t="s">
        <v>166</v>
      </c>
      <c r="B5" s="219" t="s">
        <v>208</v>
      </c>
      <c r="C5" s="698">
        <v>0</v>
      </c>
      <c r="D5" s="698">
        <v>0</v>
      </c>
      <c r="E5" s="699">
        <v>0</v>
      </c>
      <c r="F5" s="700">
        <v>0</v>
      </c>
      <c r="G5" s="697">
        <v>0</v>
      </c>
    </row>
    <row r="6" spans="1:11" s="45" customFormat="1" ht="24.9" customHeight="1" thickBot="1" x14ac:dyDescent="0.3">
      <c r="A6" s="901"/>
      <c r="B6" s="220" t="s">
        <v>209</v>
      </c>
      <c r="C6" s="695">
        <v>0</v>
      </c>
      <c r="D6" s="695">
        <v>0</v>
      </c>
      <c r="E6" s="702">
        <v>0</v>
      </c>
      <c r="F6" s="703">
        <v>0</v>
      </c>
      <c r="G6" s="701">
        <v>0</v>
      </c>
    </row>
    <row r="7" spans="1:11" s="45" customFormat="1" ht="24.9" customHeight="1" thickBot="1" x14ac:dyDescent="0.3">
      <c r="A7" s="847" t="s">
        <v>206</v>
      </c>
      <c r="B7" s="849"/>
      <c r="C7" s="747">
        <v>1</v>
      </c>
      <c r="D7" s="747">
        <v>1</v>
      </c>
      <c r="E7" s="689">
        <f>6409</f>
        <v>6409</v>
      </c>
      <c r="F7" s="690">
        <f>(14567)</f>
        <v>14567</v>
      </c>
      <c r="G7" s="692">
        <f>26230</f>
        <v>26230</v>
      </c>
    </row>
    <row r="8" spans="1:11" ht="24.9" customHeight="1" thickBot="1" x14ac:dyDescent="0.3">
      <c r="A8" s="838" t="s">
        <v>875</v>
      </c>
      <c r="B8" s="839"/>
      <c r="C8" s="174">
        <f>IF(COUNT(C5:C7)=0,"",SUM(C5:C7))</f>
        <v>1</v>
      </c>
      <c r="D8" s="174">
        <f>IF(COUNT(D5:D7)=0,"",SUM(D5:D7))</f>
        <v>1</v>
      </c>
      <c r="E8" s="122">
        <f>IF(COUNT(E5:E7)=0,"",SUM(E5:E7))</f>
        <v>6409</v>
      </c>
      <c r="F8" s="124">
        <f>IF(COUNT(F5:F7)=0,"",SUM(F5:F7))</f>
        <v>14567</v>
      </c>
      <c r="G8" s="187">
        <f>IF(COUNT(G5:G7)=0,"",SUM(G5:G7))</f>
        <v>26230</v>
      </c>
    </row>
  </sheetData>
  <sheetProtection password="D63F" sheet="1" objects="1" scenarios="1" selectLockedCells="1"/>
  <mergeCells count="9">
    <mergeCell ref="G3:G4"/>
    <mergeCell ref="A8:B8"/>
    <mergeCell ref="A5:A6"/>
    <mergeCell ref="E3:F3"/>
    <mergeCell ref="D3:D4"/>
    <mergeCell ref="A7:B7"/>
    <mergeCell ref="C3:C4"/>
    <mergeCell ref="A3:A4"/>
    <mergeCell ref="B3:B4"/>
  </mergeCells>
  <phoneticPr fontId="4" type="noConversion"/>
  <pageMargins left="0.75" right="0.75" top="1" bottom="1" header="0.5" footer="0.5"/>
  <pageSetup paperSize="9" scale="77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L12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5.5546875" style="64" customWidth="1"/>
    <col min="2" max="2" width="15.88671875" style="64" customWidth="1"/>
    <col min="3" max="9" width="9.109375" style="64"/>
    <col min="10" max="11" width="15.6640625" style="64" customWidth="1"/>
    <col min="12" max="12" width="23.33203125" style="64" customWidth="1"/>
    <col min="13" max="16384" width="9.109375" style="64"/>
  </cols>
  <sheetData>
    <row r="1" spans="1:12" ht="24.9" customHeight="1" x14ac:dyDescent="0.25">
      <c r="A1" s="25" t="s">
        <v>433</v>
      </c>
      <c r="B1" s="100" t="s">
        <v>798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2" ht="24.9" customHeight="1" thickBot="1" x14ac:dyDescent="0.3"/>
    <row r="3" spans="1:12" s="45" customFormat="1" ht="24.9" customHeight="1" thickBot="1" x14ac:dyDescent="0.3">
      <c r="A3" s="811" t="s">
        <v>212</v>
      </c>
      <c r="B3" s="877" t="s">
        <v>868</v>
      </c>
      <c r="C3" s="813" t="s">
        <v>826</v>
      </c>
      <c r="D3" s="834"/>
      <c r="E3" s="834"/>
      <c r="F3" s="834"/>
      <c r="G3" s="834"/>
      <c r="H3" s="834"/>
      <c r="I3" s="826"/>
      <c r="J3" s="821" t="s">
        <v>12</v>
      </c>
      <c r="K3" s="823"/>
      <c r="L3" s="815" t="s">
        <v>825</v>
      </c>
    </row>
    <row r="4" spans="1:12" s="45" customFormat="1" ht="24.9" customHeight="1" x14ac:dyDescent="0.25">
      <c r="A4" s="811"/>
      <c r="B4" s="903"/>
      <c r="C4" s="809" t="s">
        <v>53</v>
      </c>
      <c r="D4" s="817"/>
      <c r="E4" s="817"/>
      <c r="F4" s="817"/>
      <c r="G4" s="810"/>
      <c r="H4" s="815" t="s">
        <v>54</v>
      </c>
      <c r="I4" s="826" t="s">
        <v>875</v>
      </c>
      <c r="J4" s="830" t="s">
        <v>879</v>
      </c>
      <c r="K4" s="828" t="s">
        <v>875</v>
      </c>
      <c r="L4" s="857"/>
    </row>
    <row r="5" spans="1:12" s="45" customFormat="1" ht="24.9" customHeight="1" x14ac:dyDescent="0.25">
      <c r="A5" s="811"/>
      <c r="B5" s="904"/>
      <c r="C5" s="905" t="s">
        <v>14</v>
      </c>
      <c r="D5" s="897"/>
      <c r="E5" s="897" t="s">
        <v>15</v>
      </c>
      <c r="F5" s="906"/>
      <c r="G5" s="876" t="s">
        <v>875</v>
      </c>
      <c r="H5" s="857"/>
      <c r="I5" s="833"/>
      <c r="J5" s="863"/>
      <c r="K5" s="876"/>
      <c r="L5" s="857"/>
    </row>
    <row r="6" spans="1:12" s="45" customFormat="1" ht="24.9" customHeight="1" thickBot="1" x14ac:dyDescent="0.3">
      <c r="A6" s="812"/>
      <c r="B6" s="894"/>
      <c r="C6" s="103" t="s">
        <v>378</v>
      </c>
      <c r="D6" s="104" t="s">
        <v>379</v>
      </c>
      <c r="E6" s="104" t="s">
        <v>378</v>
      </c>
      <c r="F6" s="210" t="s">
        <v>379</v>
      </c>
      <c r="G6" s="829"/>
      <c r="H6" s="816"/>
      <c r="I6" s="827"/>
      <c r="J6" s="831"/>
      <c r="K6" s="829"/>
      <c r="L6" s="816"/>
    </row>
    <row r="7" spans="1:12" s="45" customFormat="1" ht="24.9" customHeight="1" x14ac:dyDescent="0.25">
      <c r="A7" s="168" t="s">
        <v>213</v>
      </c>
      <c r="B7" s="49">
        <v>0</v>
      </c>
      <c r="C7" s="130">
        <v>0</v>
      </c>
      <c r="D7" s="131">
        <v>0</v>
      </c>
      <c r="E7" s="131">
        <v>0</v>
      </c>
      <c r="F7" s="131">
        <v>0</v>
      </c>
      <c r="G7" s="132">
        <f>IF(COUNT(C7:F7)=0,"",SUM(C7:F7))</f>
        <v>0</v>
      </c>
      <c r="H7" s="169">
        <v>0</v>
      </c>
      <c r="I7" s="211">
        <f>IF(COUNT(C7:F7,H7)=0,"",SUM(C7:F7,H7))</f>
        <v>0</v>
      </c>
      <c r="J7" s="130">
        <v>0</v>
      </c>
      <c r="K7" s="134">
        <v>0</v>
      </c>
      <c r="L7" s="169">
        <v>0</v>
      </c>
    </row>
    <row r="8" spans="1:12" s="45" customFormat="1" ht="24.9" customHeight="1" x14ac:dyDescent="0.25">
      <c r="A8" s="196" t="s">
        <v>214</v>
      </c>
      <c r="B8" s="53">
        <v>0</v>
      </c>
      <c r="C8" s="54">
        <v>0</v>
      </c>
      <c r="D8" s="72">
        <v>0</v>
      </c>
      <c r="E8" s="131">
        <v>0</v>
      </c>
      <c r="F8" s="131">
        <v>0</v>
      </c>
      <c r="G8" s="73">
        <f>IF(COUNT(C8:F8)=0,"",SUM(C8:F8))</f>
        <v>0</v>
      </c>
      <c r="H8" s="53">
        <v>0</v>
      </c>
      <c r="I8" s="217">
        <f>IF(COUNT(C8:F8,H8)=0,"",SUM(C8:F8,H8))</f>
        <v>0</v>
      </c>
      <c r="J8" s="54">
        <v>0</v>
      </c>
      <c r="K8" s="55">
        <v>0</v>
      </c>
      <c r="L8" s="53">
        <v>0</v>
      </c>
    </row>
    <row r="9" spans="1:12" s="45" customFormat="1" ht="24.9" customHeight="1" x14ac:dyDescent="0.25">
      <c r="A9" s="196" t="s">
        <v>215</v>
      </c>
      <c r="B9" s="53">
        <v>0</v>
      </c>
      <c r="C9" s="54">
        <v>0</v>
      </c>
      <c r="D9" s="72">
        <v>0</v>
      </c>
      <c r="E9" s="131">
        <v>0</v>
      </c>
      <c r="F9" s="131">
        <v>0</v>
      </c>
      <c r="G9" s="73">
        <f>IF(COUNT(C9:F9)=0,"",SUM(C9:F9))</f>
        <v>0</v>
      </c>
      <c r="H9" s="53">
        <v>0</v>
      </c>
      <c r="I9" s="217">
        <f>IF(COUNT(C9:F9,H9)=0,"",SUM(C9:F9,H9))</f>
        <v>0</v>
      </c>
      <c r="J9" s="54">
        <v>0</v>
      </c>
      <c r="K9" s="55">
        <v>0</v>
      </c>
      <c r="L9" s="53">
        <v>0</v>
      </c>
    </row>
    <row r="10" spans="1:12" s="45" customFormat="1" ht="24.9" customHeight="1" x14ac:dyDescent="0.25">
      <c r="A10" s="196" t="s">
        <v>210</v>
      </c>
      <c r="B10" s="171">
        <v>0</v>
      </c>
      <c r="C10" s="140">
        <v>0</v>
      </c>
      <c r="D10" s="141">
        <v>0</v>
      </c>
      <c r="E10" s="131">
        <v>0</v>
      </c>
      <c r="F10" s="131">
        <v>0</v>
      </c>
      <c r="G10" s="142">
        <f>IF(COUNT(C10:F10)=0,"",SUM(C10:F10))</f>
        <v>0</v>
      </c>
      <c r="H10" s="171">
        <v>0</v>
      </c>
      <c r="I10" s="217">
        <f>IF(COUNT(C10:F10,H10)=0,"",SUM(C10:F10,H10))</f>
        <v>0</v>
      </c>
      <c r="J10" s="140">
        <v>0</v>
      </c>
      <c r="K10" s="173">
        <v>0</v>
      </c>
      <c r="L10" s="171">
        <v>0</v>
      </c>
    </row>
    <row r="11" spans="1:12" s="45" customFormat="1" ht="24.9" customHeight="1" thickBot="1" x14ac:dyDescent="0.3">
      <c r="A11" s="170" t="s">
        <v>211</v>
      </c>
      <c r="B11" s="57">
        <v>0</v>
      </c>
      <c r="C11" s="58">
        <v>0</v>
      </c>
      <c r="D11" s="213">
        <v>0</v>
      </c>
      <c r="E11" s="213">
        <v>0</v>
      </c>
      <c r="F11" s="213">
        <v>0</v>
      </c>
      <c r="G11" s="77">
        <f>IF(COUNT(C11:F11)=0,"",SUM(C11:F11))</f>
        <v>0</v>
      </c>
      <c r="H11" s="57">
        <v>0</v>
      </c>
      <c r="I11" s="218">
        <f>IF(COUNT(C11:F11,H11)=0,"",SUM(C11:F11,H11))</f>
        <v>0</v>
      </c>
      <c r="J11" s="140">
        <v>0</v>
      </c>
      <c r="K11" s="173">
        <v>0</v>
      </c>
      <c r="L11" s="171">
        <v>0</v>
      </c>
    </row>
    <row r="12" spans="1:12" ht="24.9" customHeight="1" thickBot="1" x14ac:dyDescent="0.3">
      <c r="A12" s="121" t="s">
        <v>875</v>
      </c>
      <c r="B12" s="61">
        <f t="shared" ref="B12:L12" si="0">IF(COUNT(B7:B11)=0,"",SUM(B7:B11))</f>
        <v>0</v>
      </c>
      <c r="C12" s="62">
        <f t="shared" si="0"/>
        <v>0</v>
      </c>
      <c r="D12" s="80">
        <f t="shared" si="0"/>
        <v>0</v>
      </c>
      <c r="E12" s="80">
        <f t="shared" si="0"/>
        <v>0</v>
      </c>
      <c r="F12" s="80">
        <f t="shared" si="0"/>
        <v>0</v>
      </c>
      <c r="G12" s="63">
        <f t="shared" si="0"/>
        <v>0</v>
      </c>
      <c r="H12" s="61">
        <f t="shared" si="0"/>
        <v>0</v>
      </c>
      <c r="I12" s="198">
        <f t="shared" si="0"/>
        <v>0</v>
      </c>
      <c r="J12" s="122">
        <f t="shared" si="0"/>
        <v>0</v>
      </c>
      <c r="K12" s="124">
        <f t="shared" si="0"/>
        <v>0</v>
      </c>
      <c r="L12" s="174">
        <f t="shared" si="0"/>
        <v>0</v>
      </c>
    </row>
  </sheetData>
  <sheetProtection password="D63F" sheet="1" objects="1" scenarios="1" selectLockedCells="1"/>
  <mergeCells count="13">
    <mergeCell ref="I4:I6"/>
    <mergeCell ref="C3:I3"/>
    <mergeCell ref="C4:G4"/>
    <mergeCell ref="A3:A6"/>
    <mergeCell ref="G5:G6"/>
    <mergeCell ref="K4:K6"/>
    <mergeCell ref="L3:L6"/>
    <mergeCell ref="J3:K3"/>
    <mergeCell ref="B3:B6"/>
    <mergeCell ref="C5:D5"/>
    <mergeCell ref="E5:F5"/>
    <mergeCell ref="J4:J6"/>
    <mergeCell ref="H4:H6"/>
  </mergeCells>
  <phoneticPr fontId="4" type="noConversion"/>
  <pageMargins left="0.75" right="0.75" top="1" bottom="1" header="0.5" footer="0.5"/>
  <pageSetup paperSize="9" scale="82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9"/>
  <sheetViews>
    <sheetView zoomScaleNormal="100" workbookViewId="0">
      <selection activeCell="D10" sqref="D10"/>
    </sheetView>
  </sheetViews>
  <sheetFormatPr defaultColWidth="9.109375" defaultRowHeight="24.9" customHeight="1" x14ac:dyDescent="0.25"/>
  <cols>
    <col min="1" max="1" width="27.109375" style="64" bestFit="1" customWidth="1"/>
    <col min="2" max="2" width="16" style="64" customWidth="1"/>
    <col min="3" max="4" width="11.5546875" style="64" customWidth="1"/>
    <col min="5" max="5" width="11" style="64" customWidth="1"/>
    <col min="6" max="6" width="11.109375" style="64" customWidth="1"/>
    <col min="7" max="7" width="11.88671875" style="64" customWidth="1"/>
    <col min="8" max="8" width="12.33203125" style="64" customWidth="1"/>
    <col min="9" max="9" width="11.6640625" style="64" customWidth="1"/>
    <col min="10" max="11" width="14.44140625" style="64" customWidth="1"/>
    <col min="12" max="16384" width="9.109375" style="64"/>
  </cols>
  <sheetData>
    <row r="1" spans="1:11" ht="24.9" customHeight="1" x14ac:dyDescent="0.25">
      <c r="A1" s="205" t="s">
        <v>434</v>
      </c>
      <c r="B1" s="206" t="s">
        <v>799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thickBot="1" x14ac:dyDescent="0.3">
      <c r="A3" s="811" t="s">
        <v>216</v>
      </c>
      <c r="B3" s="815" t="s">
        <v>868</v>
      </c>
      <c r="C3" s="813" t="s">
        <v>851</v>
      </c>
      <c r="D3" s="834"/>
      <c r="E3" s="834"/>
      <c r="F3" s="834"/>
      <c r="G3" s="834"/>
      <c r="H3" s="834"/>
      <c r="I3" s="826"/>
      <c r="J3" s="821" t="s">
        <v>12</v>
      </c>
      <c r="K3" s="823"/>
    </row>
    <row r="4" spans="1:11" s="165" customFormat="1" ht="24.9" customHeight="1" x14ac:dyDescent="0.25">
      <c r="A4" s="811"/>
      <c r="B4" s="857"/>
      <c r="C4" s="809" t="s">
        <v>53</v>
      </c>
      <c r="D4" s="817"/>
      <c r="E4" s="817"/>
      <c r="F4" s="817"/>
      <c r="G4" s="810"/>
      <c r="H4" s="877" t="s">
        <v>54</v>
      </c>
      <c r="I4" s="826" t="s">
        <v>875</v>
      </c>
      <c r="J4" s="905"/>
      <c r="K4" s="898"/>
    </row>
    <row r="5" spans="1:11" s="165" customFormat="1" ht="24.9" customHeight="1" x14ac:dyDescent="0.25">
      <c r="A5" s="811"/>
      <c r="B5" s="857"/>
      <c r="C5" s="905" t="s">
        <v>14</v>
      </c>
      <c r="D5" s="897"/>
      <c r="E5" s="897" t="s">
        <v>15</v>
      </c>
      <c r="F5" s="906"/>
      <c r="G5" s="876" t="s">
        <v>875</v>
      </c>
      <c r="H5" s="904"/>
      <c r="I5" s="833"/>
      <c r="J5" s="863" t="s">
        <v>879</v>
      </c>
      <c r="K5" s="876" t="s">
        <v>875</v>
      </c>
    </row>
    <row r="6" spans="1:11" s="165" customFormat="1" ht="24.9" customHeight="1" thickBot="1" x14ac:dyDescent="0.3">
      <c r="A6" s="812"/>
      <c r="B6" s="816"/>
      <c r="C6" s="103" t="s">
        <v>378</v>
      </c>
      <c r="D6" s="104" t="s">
        <v>379</v>
      </c>
      <c r="E6" s="104" t="s">
        <v>378</v>
      </c>
      <c r="F6" s="210" t="s">
        <v>379</v>
      </c>
      <c r="G6" s="829"/>
      <c r="H6" s="894"/>
      <c r="I6" s="833"/>
      <c r="J6" s="831"/>
      <c r="K6" s="829"/>
    </row>
    <row r="7" spans="1:11" s="45" customFormat="1" ht="24.9" customHeight="1" x14ac:dyDescent="0.25">
      <c r="A7" s="168" t="s">
        <v>217</v>
      </c>
      <c r="B7" s="49">
        <v>0</v>
      </c>
      <c r="C7" s="50">
        <v>0</v>
      </c>
      <c r="D7" s="69">
        <v>0</v>
      </c>
      <c r="E7" s="69">
        <v>0</v>
      </c>
      <c r="F7" s="69">
        <v>0</v>
      </c>
      <c r="G7" s="70">
        <f>IF(COUNT(C7:F7)=0,"",SUM(C7:F7))</f>
        <v>0</v>
      </c>
      <c r="H7" s="200">
        <v>0</v>
      </c>
      <c r="I7" s="211">
        <f>IF(COUNT(C7:F7,H7)=0,"",SUM(C7:F7,H7))</f>
        <v>0</v>
      </c>
      <c r="J7" s="212">
        <v>0</v>
      </c>
      <c r="K7" s="51">
        <v>0</v>
      </c>
    </row>
    <row r="8" spans="1:11" s="45" customFormat="1" ht="24.9" customHeight="1" thickBot="1" x14ac:dyDescent="0.3">
      <c r="A8" s="170" t="s">
        <v>218</v>
      </c>
      <c r="B8" s="57">
        <v>0</v>
      </c>
      <c r="C8" s="58">
        <v>0</v>
      </c>
      <c r="D8" s="213">
        <v>0</v>
      </c>
      <c r="E8" s="213">
        <v>0</v>
      </c>
      <c r="F8" s="213">
        <v>0</v>
      </c>
      <c r="G8" s="77">
        <f>IF(COUNT(C8:F8)=0,"",SUM(C8:F8))</f>
        <v>0</v>
      </c>
      <c r="H8" s="203">
        <v>0</v>
      </c>
      <c r="I8" s="214">
        <f>IF(COUNT(C8:F8,H8)=0,"",SUM(C8:F8,H8))</f>
        <v>0</v>
      </c>
      <c r="J8" s="215">
        <v>0</v>
      </c>
      <c r="K8" s="59">
        <v>0</v>
      </c>
    </row>
    <row r="9" spans="1:11" ht="24.9" customHeight="1" thickBot="1" x14ac:dyDescent="0.3">
      <c r="A9" s="216" t="s">
        <v>875</v>
      </c>
      <c r="B9" s="61">
        <f t="shared" ref="B9:K9" si="0">IF(COUNT(B7:B8)=0,"",SUM(B7:B8))</f>
        <v>0</v>
      </c>
      <c r="C9" s="62">
        <f t="shared" si="0"/>
        <v>0</v>
      </c>
      <c r="D9" s="80">
        <f t="shared" si="0"/>
        <v>0</v>
      </c>
      <c r="E9" s="80">
        <f t="shared" si="0"/>
        <v>0</v>
      </c>
      <c r="F9" s="80">
        <f t="shared" si="0"/>
        <v>0</v>
      </c>
      <c r="G9" s="63">
        <f t="shared" si="0"/>
        <v>0</v>
      </c>
      <c r="H9" s="61">
        <f t="shared" si="0"/>
        <v>0</v>
      </c>
      <c r="I9" s="198">
        <f t="shared" si="0"/>
        <v>0</v>
      </c>
      <c r="J9" s="62">
        <f t="shared" si="0"/>
        <v>0</v>
      </c>
      <c r="K9" s="63">
        <f t="shared" si="0"/>
        <v>0</v>
      </c>
    </row>
  </sheetData>
  <sheetProtection password="D63F" sheet="1" objects="1" scenarios="1" selectLockedCells="1"/>
  <mergeCells count="12">
    <mergeCell ref="J3:K4"/>
    <mergeCell ref="J5:J6"/>
    <mergeCell ref="K5:K6"/>
    <mergeCell ref="B3:B6"/>
    <mergeCell ref="C5:D5"/>
    <mergeCell ref="G5:G6"/>
    <mergeCell ref="A3:A6"/>
    <mergeCell ref="E5:F5"/>
    <mergeCell ref="C3:I3"/>
    <mergeCell ref="I4:I6"/>
    <mergeCell ref="H4:H6"/>
    <mergeCell ref="C4:G4"/>
  </mergeCells>
  <phoneticPr fontId="4" type="noConversion"/>
  <pageMargins left="0.75" right="0.75" top="1" bottom="1" header="0.5" footer="0.5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49"/>
  <sheetViews>
    <sheetView topLeftCell="A10" zoomScaleNormal="100" workbookViewId="0">
      <selection activeCell="D10" sqref="D10"/>
    </sheetView>
  </sheetViews>
  <sheetFormatPr defaultColWidth="9.109375" defaultRowHeight="13.2" x14ac:dyDescent="0.25"/>
  <cols>
    <col min="1" max="1" width="10.88671875" style="474" customWidth="1"/>
    <col min="2" max="2" width="108.88671875" style="474" bestFit="1" customWidth="1"/>
    <col min="3" max="3" width="11.109375" style="534" customWidth="1"/>
    <col min="4" max="4" width="27.44140625" style="474" bestFit="1" customWidth="1"/>
    <col min="5" max="5" width="17.109375" style="474" customWidth="1"/>
    <col min="6" max="16384" width="9.109375" style="474"/>
  </cols>
  <sheetData>
    <row r="1" spans="1:5" s="432" customFormat="1" x14ac:dyDescent="0.25">
      <c r="C1" s="467"/>
    </row>
    <row r="2" spans="1:5" s="523" customFormat="1" x14ac:dyDescent="0.25">
      <c r="A2" s="520" t="s">
        <v>761</v>
      </c>
      <c r="B2" s="520"/>
      <c r="C2" s="468"/>
      <c r="D2" s="521"/>
      <c r="E2" s="522"/>
    </row>
    <row r="3" spans="1:5" s="523" customFormat="1" x14ac:dyDescent="0.25">
      <c r="A3" s="524"/>
      <c r="B3" s="524"/>
      <c r="C3" s="469"/>
      <c r="D3" s="526"/>
    </row>
    <row r="4" spans="1:5" s="432" customFormat="1" x14ac:dyDescent="0.25">
      <c r="A4" s="770" t="s">
        <v>770</v>
      </c>
      <c r="B4" s="770"/>
      <c r="C4" s="467"/>
      <c r="D4" s="528"/>
    </row>
    <row r="5" spans="1:5" s="432" customFormat="1" ht="13.8" thickBot="1" x14ac:dyDescent="0.3">
      <c r="A5" s="527"/>
      <c r="B5" s="527"/>
      <c r="C5" s="467"/>
      <c r="D5" s="528"/>
    </row>
    <row r="6" spans="1:5" s="432" customFormat="1" x14ac:dyDescent="0.25">
      <c r="A6" s="771" t="s">
        <v>771</v>
      </c>
      <c r="B6" s="777" t="s">
        <v>809</v>
      </c>
      <c r="C6" s="773" t="s">
        <v>812</v>
      </c>
      <c r="D6" s="773" t="s">
        <v>815</v>
      </c>
      <c r="E6" s="775" t="s">
        <v>816</v>
      </c>
    </row>
    <row r="7" spans="1:5" s="432" customFormat="1" ht="13.8" thickBot="1" x14ac:dyDescent="0.3">
      <c r="A7" s="772"/>
      <c r="B7" s="778"/>
      <c r="C7" s="774"/>
      <c r="D7" s="774"/>
      <c r="E7" s="776"/>
    </row>
    <row r="8" spans="1:5" s="432" customFormat="1" x14ac:dyDescent="0.25">
      <c r="A8" s="563">
        <v>111</v>
      </c>
      <c r="B8" s="566" t="s">
        <v>810</v>
      </c>
      <c r="C8" s="149" t="s">
        <v>621</v>
      </c>
      <c r="D8" s="529" t="s">
        <v>441</v>
      </c>
      <c r="E8" s="460" t="s">
        <v>631</v>
      </c>
    </row>
    <row r="9" spans="1:5" s="432" customFormat="1" x14ac:dyDescent="0.25">
      <c r="A9" s="446">
        <v>112</v>
      </c>
      <c r="B9" s="567" t="s">
        <v>811</v>
      </c>
      <c r="C9" s="88" t="s">
        <v>621</v>
      </c>
      <c r="D9" s="530" t="s">
        <v>480</v>
      </c>
      <c r="E9" s="531" t="s">
        <v>492</v>
      </c>
    </row>
    <row r="10" spans="1:5" s="432" customFormat="1" x14ac:dyDescent="0.25">
      <c r="A10" s="446">
        <v>113</v>
      </c>
      <c r="B10" s="567" t="s">
        <v>772</v>
      </c>
      <c r="C10" s="88" t="s">
        <v>385</v>
      </c>
      <c r="D10" s="530" t="s">
        <v>416</v>
      </c>
      <c r="E10" s="531" t="s">
        <v>492</v>
      </c>
    </row>
    <row r="11" spans="1:5" s="432" customFormat="1" x14ac:dyDescent="0.25">
      <c r="A11" s="446">
        <v>114</v>
      </c>
      <c r="B11" s="567" t="s">
        <v>773</v>
      </c>
      <c r="C11" s="88" t="s">
        <v>385</v>
      </c>
      <c r="D11" s="530" t="s">
        <v>481</v>
      </c>
      <c r="E11" s="531" t="s">
        <v>492</v>
      </c>
    </row>
    <row r="12" spans="1:5" s="432" customFormat="1" x14ac:dyDescent="0.25">
      <c r="A12" s="446">
        <v>115</v>
      </c>
      <c r="B12" s="567" t="s">
        <v>774</v>
      </c>
      <c r="C12" s="88" t="s">
        <v>386</v>
      </c>
      <c r="D12" s="530" t="s">
        <v>417</v>
      </c>
      <c r="E12" s="531" t="s">
        <v>492</v>
      </c>
    </row>
    <row r="13" spans="1:5" s="432" customFormat="1" x14ac:dyDescent="0.25">
      <c r="A13" s="446">
        <v>121</v>
      </c>
      <c r="B13" s="567" t="s">
        <v>775</v>
      </c>
      <c r="C13" s="88" t="s">
        <v>386</v>
      </c>
      <c r="D13" s="530" t="s">
        <v>482</v>
      </c>
      <c r="E13" s="531" t="s">
        <v>493</v>
      </c>
    </row>
    <row r="14" spans="1:5" s="432" customFormat="1" x14ac:dyDescent="0.25">
      <c r="A14" s="446">
        <v>122</v>
      </c>
      <c r="B14" s="567" t="s">
        <v>776</v>
      </c>
      <c r="C14" s="88" t="s">
        <v>621</v>
      </c>
      <c r="D14" s="530" t="s">
        <v>483</v>
      </c>
      <c r="E14" s="531" t="s">
        <v>493</v>
      </c>
    </row>
    <row r="15" spans="1:5" s="432" customFormat="1" ht="26.4" x14ac:dyDescent="0.25">
      <c r="A15" s="446">
        <v>123</v>
      </c>
      <c r="B15" s="567" t="s">
        <v>777</v>
      </c>
      <c r="C15" s="88" t="s">
        <v>621</v>
      </c>
      <c r="D15" s="530" t="s">
        <v>484</v>
      </c>
      <c r="E15" s="531" t="s">
        <v>493</v>
      </c>
    </row>
    <row r="16" spans="1:5" s="432" customFormat="1" x14ac:dyDescent="0.25">
      <c r="A16" s="446">
        <v>124</v>
      </c>
      <c r="B16" s="567" t="s">
        <v>778</v>
      </c>
      <c r="C16" s="88" t="s">
        <v>386</v>
      </c>
      <c r="D16" s="530" t="s">
        <v>418</v>
      </c>
      <c r="E16" s="531" t="s">
        <v>493</v>
      </c>
    </row>
    <row r="17" spans="1:5" s="432" customFormat="1" x14ac:dyDescent="0.25">
      <c r="A17" s="446">
        <v>125</v>
      </c>
      <c r="B17" s="567" t="s">
        <v>779</v>
      </c>
      <c r="C17" s="88" t="s">
        <v>621</v>
      </c>
      <c r="D17" s="530" t="s">
        <v>419</v>
      </c>
      <c r="E17" s="531" t="s">
        <v>492</v>
      </c>
    </row>
    <row r="18" spans="1:5" s="432" customFormat="1" x14ac:dyDescent="0.25">
      <c r="A18" s="446">
        <v>126</v>
      </c>
      <c r="B18" s="567" t="s">
        <v>780</v>
      </c>
      <c r="C18" s="88" t="s">
        <v>385</v>
      </c>
      <c r="D18" s="530" t="s">
        <v>485</v>
      </c>
      <c r="E18" s="531" t="s">
        <v>492</v>
      </c>
    </row>
    <row r="19" spans="1:5" s="432" customFormat="1" x14ac:dyDescent="0.25">
      <c r="A19" s="446">
        <v>131</v>
      </c>
      <c r="B19" s="567" t="s">
        <v>781</v>
      </c>
      <c r="C19" s="88" t="s">
        <v>385</v>
      </c>
      <c r="D19" s="530" t="s">
        <v>420</v>
      </c>
      <c r="E19" s="531" t="s">
        <v>494</v>
      </c>
    </row>
    <row r="20" spans="1:5" s="432" customFormat="1" x14ac:dyDescent="0.25">
      <c r="A20" s="446">
        <v>132</v>
      </c>
      <c r="B20" s="567" t="s">
        <v>782</v>
      </c>
      <c r="C20" s="88" t="s">
        <v>386</v>
      </c>
      <c r="D20" s="530" t="s">
        <v>421</v>
      </c>
      <c r="E20" s="531" t="s">
        <v>495</v>
      </c>
    </row>
    <row r="21" spans="1:5" s="432" customFormat="1" x14ac:dyDescent="0.25">
      <c r="A21" s="446">
        <v>133</v>
      </c>
      <c r="B21" s="568" t="s">
        <v>783</v>
      </c>
      <c r="C21" s="88" t="s">
        <v>386</v>
      </c>
      <c r="D21" s="530" t="s">
        <v>422</v>
      </c>
      <c r="E21" s="531" t="s">
        <v>495</v>
      </c>
    </row>
    <row r="22" spans="1:5" s="432" customFormat="1" x14ac:dyDescent="0.25">
      <c r="A22" s="446">
        <v>141</v>
      </c>
      <c r="B22" s="569" t="s">
        <v>784</v>
      </c>
      <c r="C22" s="88" t="s">
        <v>385</v>
      </c>
      <c r="D22" s="530" t="s">
        <v>423</v>
      </c>
      <c r="E22" s="531" t="s">
        <v>496</v>
      </c>
    </row>
    <row r="23" spans="1:5" s="432" customFormat="1" x14ac:dyDescent="0.25">
      <c r="A23" s="446">
        <v>142</v>
      </c>
      <c r="B23" s="567" t="s">
        <v>785</v>
      </c>
      <c r="C23" s="88" t="s">
        <v>385</v>
      </c>
      <c r="D23" s="530" t="s">
        <v>424</v>
      </c>
      <c r="E23" s="531" t="s">
        <v>496</v>
      </c>
    </row>
    <row r="24" spans="1:5" s="432" customFormat="1" ht="26.4" x14ac:dyDescent="0.25">
      <c r="A24" s="446">
        <v>211</v>
      </c>
      <c r="B24" s="567" t="s">
        <v>786</v>
      </c>
      <c r="C24" s="88" t="s">
        <v>621</v>
      </c>
      <c r="D24" s="530" t="s">
        <v>633</v>
      </c>
      <c r="E24" s="531" t="s">
        <v>497</v>
      </c>
    </row>
    <row r="25" spans="1:5" s="432" customFormat="1" ht="26.4" x14ac:dyDescent="0.25">
      <c r="A25" s="446">
        <v>212</v>
      </c>
      <c r="B25" s="567" t="s">
        <v>787</v>
      </c>
      <c r="C25" s="88" t="s">
        <v>385</v>
      </c>
      <c r="D25" s="530" t="s">
        <v>634</v>
      </c>
      <c r="E25" s="531" t="s">
        <v>497</v>
      </c>
    </row>
    <row r="26" spans="1:5" s="432" customFormat="1" x14ac:dyDescent="0.25">
      <c r="A26" s="446">
        <v>213</v>
      </c>
      <c r="B26" s="567" t="s">
        <v>788</v>
      </c>
      <c r="C26" s="88" t="s">
        <v>385</v>
      </c>
      <c r="D26" s="530" t="s">
        <v>427</v>
      </c>
      <c r="E26" s="531" t="s">
        <v>497</v>
      </c>
    </row>
    <row r="27" spans="1:5" s="432" customFormat="1" ht="26.4" x14ac:dyDescent="0.25">
      <c r="A27" s="446">
        <v>214</v>
      </c>
      <c r="B27" s="567" t="s">
        <v>789</v>
      </c>
      <c r="C27" s="88" t="s">
        <v>621</v>
      </c>
      <c r="D27" s="530" t="s">
        <v>632</v>
      </c>
      <c r="E27" s="531" t="s">
        <v>497</v>
      </c>
    </row>
    <row r="28" spans="1:5" s="432" customFormat="1" x14ac:dyDescent="0.25">
      <c r="A28" s="446">
        <v>215</v>
      </c>
      <c r="B28" s="567" t="s">
        <v>790</v>
      </c>
      <c r="C28" s="88" t="s">
        <v>385</v>
      </c>
      <c r="D28" s="530" t="s">
        <v>428</v>
      </c>
      <c r="E28" s="531" t="s">
        <v>497</v>
      </c>
    </row>
    <row r="29" spans="1:5" s="432" customFormat="1" x14ac:dyDescent="0.25">
      <c r="A29" s="446">
        <v>216</v>
      </c>
      <c r="B29" s="567" t="s">
        <v>791</v>
      </c>
      <c r="C29" s="88" t="s">
        <v>385</v>
      </c>
      <c r="D29" s="530" t="s">
        <v>429</v>
      </c>
      <c r="E29" s="531" t="s">
        <v>497</v>
      </c>
    </row>
    <row r="30" spans="1:5" s="432" customFormat="1" x14ac:dyDescent="0.25">
      <c r="A30" s="446">
        <v>221</v>
      </c>
      <c r="B30" s="567" t="s">
        <v>792</v>
      </c>
      <c r="C30" s="88" t="s">
        <v>385</v>
      </c>
      <c r="D30" s="530" t="s">
        <v>486</v>
      </c>
      <c r="E30" s="531" t="s">
        <v>497</v>
      </c>
    </row>
    <row r="31" spans="1:5" s="432" customFormat="1" x14ac:dyDescent="0.25">
      <c r="A31" s="446">
        <v>222</v>
      </c>
      <c r="B31" s="567" t="s">
        <v>793</v>
      </c>
      <c r="C31" s="88" t="s">
        <v>385</v>
      </c>
      <c r="D31" s="530" t="s">
        <v>487</v>
      </c>
      <c r="E31" s="531" t="s">
        <v>497</v>
      </c>
    </row>
    <row r="32" spans="1:5" s="432" customFormat="1" x14ac:dyDescent="0.25">
      <c r="A32" s="446">
        <v>223</v>
      </c>
      <c r="B32" s="567" t="s">
        <v>794</v>
      </c>
      <c r="C32" s="88" t="s">
        <v>385</v>
      </c>
      <c r="D32" s="530" t="s">
        <v>813</v>
      </c>
      <c r="E32" s="531" t="s">
        <v>497</v>
      </c>
    </row>
    <row r="33" spans="1:5" s="432" customFormat="1" x14ac:dyDescent="0.25">
      <c r="A33" s="446">
        <v>224</v>
      </c>
      <c r="B33" s="567" t="s">
        <v>795</v>
      </c>
      <c r="C33" s="88" t="s">
        <v>385</v>
      </c>
      <c r="D33" s="530" t="s">
        <v>430</v>
      </c>
      <c r="E33" s="531" t="s">
        <v>497</v>
      </c>
    </row>
    <row r="34" spans="1:5" s="432" customFormat="1" x14ac:dyDescent="0.25">
      <c r="A34" s="446">
        <v>225</v>
      </c>
      <c r="B34" s="567" t="s">
        <v>796</v>
      </c>
      <c r="C34" s="88" t="s">
        <v>385</v>
      </c>
      <c r="D34" s="530" t="s">
        <v>431</v>
      </c>
      <c r="E34" s="531" t="s">
        <v>497</v>
      </c>
    </row>
    <row r="35" spans="1:5" s="432" customFormat="1" x14ac:dyDescent="0.25">
      <c r="A35" s="446">
        <v>226</v>
      </c>
      <c r="B35" s="567" t="s">
        <v>797</v>
      </c>
      <c r="C35" s="88" t="s">
        <v>621</v>
      </c>
      <c r="D35" s="530" t="s">
        <v>488</v>
      </c>
      <c r="E35" s="531" t="s">
        <v>497</v>
      </c>
    </row>
    <row r="36" spans="1:5" s="432" customFormat="1" x14ac:dyDescent="0.25">
      <c r="A36" s="446">
        <v>227</v>
      </c>
      <c r="B36" s="567" t="s">
        <v>791</v>
      </c>
      <c r="C36" s="88" t="s">
        <v>621</v>
      </c>
      <c r="D36" s="530" t="s">
        <v>432</v>
      </c>
      <c r="E36" s="531" t="s">
        <v>497</v>
      </c>
    </row>
    <row r="37" spans="1:5" s="432" customFormat="1" x14ac:dyDescent="0.25">
      <c r="A37" s="446">
        <v>311</v>
      </c>
      <c r="B37" s="567" t="s">
        <v>798</v>
      </c>
      <c r="C37" s="88" t="s">
        <v>386</v>
      </c>
      <c r="D37" s="530" t="s">
        <v>433</v>
      </c>
      <c r="E37" s="531" t="s">
        <v>499</v>
      </c>
    </row>
    <row r="38" spans="1:5" s="432" customFormat="1" x14ac:dyDescent="0.25">
      <c r="A38" s="446">
        <v>312</v>
      </c>
      <c r="B38" s="567" t="s">
        <v>799</v>
      </c>
      <c r="C38" s="88" t="s">
        <v>385</v>
      </c>
      <c r="D38" s="530" t="s">
        <v>434</v>
      </c>
      <c r="E38" s="531" t="s">
        <v>499</v>
      </c>
    </row>
    <row r="39" spans="1:5" s="432" customFormat="1" ht="25.5" customHeight="1" x14ac:dyDescent="0.25">
      <c r="A39" s="446">
        <v>313</v>
      </c>
      <c r="B39" s="567" t="s">
        <v>800</v>
      </c>
      <c r="C39" s="88" t="s">
        <v>386</v>
      </c>
      <c r="D39" s="530" t="s">
        <v>435</v>
      </c>
      <c r="E39" s="531" t="s">
        <v>883</v>
      </c>
    </row>
    <row r="40" spans="1:5" s="432" customFormat="1" x14ac:dyDescent="0.25">
      <c r="A40" s="446">
        <v>321</v>
      </c>
      <c r="B40" s="567" t="s">
        <v>801</v>
      </c>
      <c r="C40" s="88" t="s">
        <v>621</v>
      </c>
      <c r="D40" s="530" t="s">
        <v>436</v>
      </c>
      <c r="E40" s="531" t="s">
        <v>500</v>
      </c>
    </row>
    <row r="41" spans="1:5" s="432" customFormat="1" x14ac:dyDescent="0.25">
      <c r="A41" s="446">
        <v>322</v>
      </c>
      <c r="B41" s="567" t="s">
        <v>802</v>
      </c>
      <c r="C41" s="88" t="s">
        <v>386</v>
      </c>
      <c r="D41" s="530" t="s">
        <v>437</v>
      </c>
      <c r="E41" s="531" t="s">
        <v>884</v>
      </c>
    </row>
    <row r="42" spans="1:5" s="432" customFormat="1" x14ac:dyDescent="0.25">
      <c r="A42" s="446">
        <v>323</v>
      </c>
      <c r="B42" s="567" t="s">
        <v>803</v>
      </c>
      <c r="C42" s="88" t="s">
        <v>386</v>
      </c>
      <c r="D42" s="530" t="s">
        <v>438</v>
      </c>
      <c r="E42" s="531" t="s">
        <v>884</v>
      </c>
    </row>
    <row r="43" spans="1:5" s="432" customFormat="1" ht="26.4" x14ac:dyDescent="0.25">
      <c r="A43" s="446">
        <v>331</v>
      </c>
      <c r="B43" s="567" t="s">
        <v>804</v>
      </c>
      <c r="C43" s="88" t="s">
        <v>385</v>
      </c>
      <c r="D43" s="530" t="s">
        <v>489</v>
      </c>
      <c r="E43" s="531" t="s">
        <v>498</v>
      </c>
    </row>
    <row r="44" spans="1:5" s="432" customFormat="1" x14ac:dyDescent="0.25">
      <c r="A44" s="446">
        <v>341</v>
      </c>
      <c r="B44" s="567" t="s">
        <v>805</v>
      </c>
      <c r="C44" s="88" t="s">
        <v>385</v>
      </c>
      <c r="D44" s="530" t="s">
        <v>490</v>
      </c>
      <c r="E44" s="531" t="s">
        <v>498</v>
      </c>
    </row>
    <row r="45" spans="1:5" s="432" customFormat="1" x14ac:dyDescent="0.25">
      <c r="A45" s="564">
        <v>411</v>
      </c>
      <c r="B45" s="570" t="s">
        <v>806</v>
      </c>
      <c r="C45" s="88" t="s">
        <v>386</v>
      </c>
      <c r="D45" s="561" t="s">
        <v>814</v>
      </c>
      <c r="E45" s="571" t="s">
        <v>635</v>
      </c>
    </row>
    <row r="46" spans="1:5" s="432" customFormat="1" x14ac:dyDescent="0.25">
      <c r="A46" s="564">
        <v>412</v>
      </c>
      <c r="B46" s="570" t="s">
        <v>806</v>
      </c>
      <c r="C46" s="88" t="s">
        <v>385</v>
      </c>
      <c r="D46" s="561" t="s">
        <v>814</v>
      </c>
      <c r="E46" s="571" t="s">
        <v>635</v>
      </c>
    </row>
    <row r="47" spans="1:5" s="432" customFormat="1" x14ac:dyDescent="0.25">
      <c r="A47" s="564">
        <v>413</v>
      </c>
      <c r="B47" s="570" t="s">
        <v>806</v>
      </c>
      <c r="C47" s="88" t="s">
        <v>386</v>
      </c>
      <c r="D47" s="561" t="s">
        <v>814</v>
      </c>
      <c r="E47" s="571" t="s">
        <v>635</v>
      </c>
    </row>
    <row r="48" spans="1:5" s="432" customFormat="1" x14ac:dyDescent="0.25">
      <c r="A48" s="446">
        <v>421</v>
      </c>
      <c r="B48" s="567" t="s">
        <v>807</v>
      </c>
      <c r="C48" s="88" t="s">
        <v>386</v>
      </c>
      <c r="D48" s="530" t="s">
        <v>439</v>
      </c>
      <c r="E48" s="531" t="s">
        <v>501</v>
      </c>
    </row>
    <row r="49" spans="1:5" s="432" customFormat="1" ht="13.8" thickBot="1" x14ac:dyDescent="0.3">
      <c r="A49" s="565">
        <v>431</v>
      </c>
      <c r="B49" s="572" t="s">
        <v>808</v>
      </c>
      <c r="C49" s="98" t="s">
        <v>386</v>
      </c>
      <c r="D49" s="532" t="s">
        <v>440</v>
      </c>
      <c r="E49" s="533" t="s">
        <v>498</v>
      </c>
    </row>
  </sheetData>
  <sheetProtection password="D63F" sheet="1" objects="1" scenarios="1" selectLockedCells="1"/>
  <mergeCells count="6">
    <mergeCell ref="A4:B4"/>
    <mergeCell ref="A6:A7"/>
    <mergeCell ref="C6:C7"/>
    <mergeCell ref="E6:E7"/>
    <mergeCell ref="D6:D7"/>
    <mergeCell ref="B6:B7"/>
  </mergeCells>
  <phoneticPr fontId="4" type="noConversion"/>
  <dataValidations count="1">
    <dataValidation type="list" allowBlank="1" showInputMessage="1" showErrorMessage="1" sqref="C8:C49">
      <formula1>STATUS</formula1>
    </dataValidation>
  </dataValidations>
  <pageMargins left="0.75" right="0.75" top="1" bottom="1" header="0.5" footer="0.5"/>
  <pageSetup paperSize="9" scale="66" orientation="landscape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K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6.5546875" style="64" customWidth="1"/>
    <col min="2" max="2" width="25.6640625" style="64" customWidth="1"/>
    <col min="3" max="4" width="22.6640625" style="64" customWidth="1"/>
    <col min="5" max="5" width="24.33203125" style="64" customWidth="1"/>
    <col min="6" max="16384" width="9.109375" style="64"/>
  </cols>
  <sheetData>
    <row r="1" spans="1:11" ht="24.9" customHeight="1" x14ac:dyDescent="0.25">
      <c r="A1" s="25" t="s">
        <v>435</v>
      </c>
      <c r="B1" s="100" t="s">
        <v>800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99" customFormat="1" ht="24.9" customHeight="1" x14ac:dyDescent="0.25">
      <c r="A3" s="811" t="s">
        <v>90</v>
      </c>
      <c r="B3" s="809" t="s">
        <v>852</v>
      </c>
      <c r="C3" s="821" t="s">
        <v>12</v>
      </c>
      <c r="D3" s="823"/>
      <c r="E3" s="810" t="s">
        <v>825</v>
      </c>
    </row>
    <row r="4" spans="1:11" s="199" customFormat="1" ht="24.9" customHeight="1" thickBot="1" x14ac:dyDescent="0.3">
      <c r="A4" s="812"/>
      <c r="B4" s="907"/>
      <c r="C4" s="103" t="s">
        <v>879</v>
      </c>
      <c r="D4" s="105" t="s">
        <v>875</v>
      </c>
      <c r="E4" s="902"/>
    </row>
    <row r="5" spans="1:11" s="45" customFormat="1" ht="24.9" customHeight="1" x14ac:dyDescent="0.25">
      <c r="A5" s="168" t="s">
        <v>219</v>
      </c>
      <c r="B5" s="200">
        <v>0</v>
      </c>
      <c r="C5" s="50">
        <v>0</v>
      </c>
      <c r="D5" s="51">
        <v>0</v>
      </c>
      <c r="E5" s="201">
        <v>0</v>
      </c>
    </row>
    <row r="6" spans="1:11" s="45" customFormat="1" ht="24.9" customHeight="1" x14ac:dyDescent="0.25">
      <c r="A6" s="196" t="s">
        <v>220</v>
      </c>
      <c r="B6" s="202">
        <v>0</v>
      </c>
      <c r="C6" s="54">
        <v>0</v>
      </c>
      <c r="D6" s="55">
        <v>0</v>
      </c>
      <c r="E6" s="184">
        <v>0</v>
      </c>
    </row>
    <row r="7" spans="1:11" s="45" customFormat="1" ht="24.9" customHeight="1" thickBot="1" x14ac:dyDescent="0.3">
      <c r="A7" s="170" t="s">
        <v>221</v>
      </c>
      <c r="B7" s="203">
        <v>0</v>
      </c>
      <c r="C7" s="140">
        <v>0</v>
      </c>
      <c r="D7" s="173">
        <v>0</v>
      </c>
      <c r="E7" s="204">
        <v>0</v>
      </c>
    </row>
    <row r="8" spans="1:11" ht="24.9" customHeight="1" thickBot="1" x14ac:dyDescent="0.3">
      <c r="A8" s="121" t="s">
        <v>875</v>
      </c>
      <c r="B8" s="197">
        <f>IF(COUNT(B5:B7)=0,"",SUM(B5:B7))</f>
        <v>0</v>
      </c>
      <c r="C8" s="122">
        <f>IF(COUNT(C5:C7)=0,"",SUM(C5:C7))</f>
        <v>0</v>
      </c>
      <c r="D8" s="124">
        <f>IF(COUNT(D5:D7)=0,"",SUM(D5:D7))</f>
        <v>0</v>
      </c>
      <c r="E8" s="187">
        <f>IF(COUNT(E5:E7)=0,"",SUM(E5:E7))</f>
        <v>0</v>
      </c>
    </row>
  </sheetData>
  <sheetProtection password="D63F" sheet="1" objects="1" scenarios="1" selectLockedCells="1"/>
  <mergeCells count="4">
    <mergeCell ref="C3:D3"/>
    <mergeCell ref="B3:B4"/>
    <mergeCell ref="E3:E4"/>
    <mergeCell ref="A3:A4"/>
  </mergeCells>
  <phoneticPr fontId="4" type="noConversion"/>
  <pageMargins left="0.75" right="0.75" top="1" bottom="1" header="0.5" footer="0.5"/>
  <pageSetup paperSize="9" scale="92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K12"/>
  <sheetViews>
    <sheetView workbookViewId="0">
      <selection activeCell="E5" sqref="E5"/>
    </sheetView>
  </sheetViews>
  <sheetFormatPr defaultColWidth="9.109375" defaultRowHeight="24.9" customHeight="1" x14ac:dyDescent="0.25"/>
  <cols>
    <col min="1" max="1" width="38.5546875" style="64" customWidth="1"/>
    <col min="2" max="5" width="25.6640625" style="64" customWidth="1"/>
    <col min="6" max="16384" width="9.109375" style="64"/>
  </cols>
  <sheetData>
    <row r="1" spans="1:11" ht="24.9" customHeight="1" x14ac:dyDescent="0.25">
      <c r="A1" s="25" t="s">
        <v>436</v>
      </c>
      <c r="B1" s="100" t="s">
        <v>801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90</v>
      </c>
      <c r="B3" s="877" t="s">
        <v>837</v>
      </c>
      <c r="C3" s="821" t="s">
        <v>12</v>
      </c>
      <c r="D3" s="823"/>
      <c r="E3" s="877" t="s">
        <v>825</v>
      </c>
    </row>
    <row r="4" spans="1:11" s="165" customFormat="1" ht="24.9" customHeight="1" thickBot="1" x14ac:dyDescent="0.3">
      <c r="A4" s="812"/>
      <c r="B4" s="878"/>
      <c r="C4" s="46" t="s">
        <v>879</v>
      </c>
      <c r="D4" s="47" t="s">
        <v>875</v>
      </c>
      <c r="E4" s="878"/>
    </row>
    <row r="5" spans="1:11" s="45" customFormat="1" ht="24.9" customHeight="1" x14ac:dyDescent="0.25">
      <c r="A5" s="168" t="s">
        <v>223</v>
      </c>
      <c r="B5" s="698">
        <v>0</v>
      </c>
      <c r="C5" s="699">
        <v>0</v>
      </c>
      <c r="D5" s="700">
        <v>0</v>
      </c>
      <c r="E5" s="698">
        <v>0</v>
      </c>
    </row>
    <row r="6" spans="1:11" s="45" customFormat="1" ht="24.9" customHeight="1" x14ac:dyDescent="0.25">
      <c r="A6" s="196" t="s">
        <v>224</v>
      </c>
      <c r="B6" s="680">
        <v>0</v>
      </c>
      <c r="C6" s="674">
        <v>0</v>
      </c>
      <c r="D6" s="682">
        <v>0</v>
      </c>
      <c r="E6" s="680">
        <v>0</v>
      </c>
    </row>
    <row r="7" spans="1:11" s="45" customFormat="1" ht="24.9" customHeight="1" x14ac:dyDescent="0.25">
      <c r="A7" s="196" t="s">
        <v>225</v>
      </c>
      <c r="B7" s="680">
        <v>0</v>
      </c>
      <c r="C7" s="674">
        <v>0</v>
      </c>
      <c r="D7" s="682">
        <v>0</v>
      </c>
      <c r="E7" s="680">
        <v>0</v>
      </c>
    </row>
    <row r="8" spans="1:11" s="45" customFormat="1" ht="24.9" customHeight="1" x14ac:dyDescent="0.25">
      <c r="A8" s="196" t="s">
        <v>226</v>
      </c>
      <c r="B8" s="680">
        <v>0</v>
      </c>
      <c r="C8" s="674">
        <v>0</v>
      </c>
      <c r="D8" s="682">
        <v>0</v>
      </c>
      <c r="E8" s="680">
        <v>0</v>
      </c>
    </row>
    <row r="9" spans="1:11" s="45" customFormat="1" ht="24.9" customHeight="1" x14ac:dyDescent="0.25">
      <c r="A9" s="196" t="s">
        <v>227</v>
      </c>
      <c r="B9" s="680">
        <v>0</v>
      </c>
      <c r="C9" s="674">
        <v>0</v>
      </c>
      <c r="D9" s="682">
        <v>0</v>
      </c>
      <c r="E9" s="680">
        <v>0</v>
      </c>
    </row>
    <row r="10" spans="1:11" s="45" customFormat="1" ht="24.9" customHeight="1" x14ac:dyDescent="0.25">
      <c r="A10" s="196" t="s">
        <v>222</v>
      </c>
      <c r="B10" s="683">
        <v>0</v>
      </c>
      <c r="C10" s="675">
        <v>0</v>
      </c>
      <c r="D10" s="685">
        <v>0</v>
      </c>
      <c r="E10" s="683">
        <v>0</v>
      </c>
    </row>
    <row r="11" spans="1:11" s="45" customFormat="1" ht="24.9" customHeight="1" thickBot="1" x14ac:dyDescent="0.3">
      <c r="A11" s="170" t="s">
        <v>1</v>
      </c>
      <c r="B11" s="695">
        <v>1</v>
      </c>
      <c r="C11" s="675">
        <f>51744</f>
        <v>51744</v>
      </c>
      <c r="D11" s="685">
        <f>117600</f>
        <v>117600</v>
      </c>
      <c r="E11" s="695">
        <f>+D11/0.8</f>
        <v>147000</v>
      </c>
    </row>
    <row r="12" spans="1:11" ht="24.9" customHeight="1" thickBot="1" x14ac:dyDescent="0.3">
      <c r="A12" s="121" t="s">
        <v>875</v>
      </c>
      <c r="B12" s="197">
        <f>IF(COUNT(B5:B11)=0,"",SUM(B5:B11))</f>
        <v>1</v>
      </c>
      <c r="C12" s="122">
        <f>IF(COUNT(C5:C11)=0,"",SUM(C5:C11))</f>
        <v>51744</v>
      </c>
      <c r="D12" s="124">
        <f>IF(COUNT(D5:D11)=0,"",SUM(D5:D11))</f>
        <v>117600</v>
      </c>
      <c r="E12" s="198">
        <f>IF(COUNT(E5:E11)=0,"",SUM(E5:E11))</f>
        <v>147000</v>
      </c>
    </row>
  </sheetData>
  <sheetProtection password="D63F" sheet="1" objects="1" scenarios="1" selectLockedCells="1"/>
  <mergeCells count="4">
    <mergeCell ref="B3:B4"/>
    <mergeCell ref="E3:E4"/>
    <mergeCell ref="C3:D3"/>
    <mergeCell ref="A3:A4"/>
  </mergeCells>
  <phoneticPr fontId="4" type="noConversion"/>
  <pageMargins left="0.75" right="0.75" top="1" bottom="1" header="0.5" footer="0.5"/>
  <pageSetup paperSize="9" scale="93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K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2.109375" style="64" customWidth="1"/>
    <col min="2" max="5" width="18.6640625" style="64" customWidth="1"/>
    <col min="6" max="6" width="28.6640625" style="64" customWidth="1"/>
    <col min="7" max="16384" width="9.109375" style="64"/>
  </cols>
  <sheetData>
    <row r="1" spans="1:11" ht="24.9" customHeight="1" x14ac:dyDescent="0.25">
      <c r="A1" s="25" t="s">
        <v>437</v>
      </c>
      <c r="B1" s="100" t="s">
        <v>802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228</v>
      </c>
      <c r="B3" s="877" t="s">
        <v>868</v>
      </c>
      <c r="C3" s="877" t="s">
        <v>853</v>
      </c>
      <c r="D3" s="821" t="s">
        <v>12</v>
      </c>
      <c r="E3" s="823"/>
      <c r="F3" s="810" t="s">
        <v>825</v>
      </c>
    </row>
    <row r="4" spans="1:11" s="165" customFormat="1" ht="24.9" customHeight="1" thickBot="1" x14ac:dyDescent="0.3">
      <c r="A4" s="812"/>
      <c r="B4" s="894"/>
      <c r="C4" s="894"/>
      <c r="D4" s="103" t="s">
        <v>879</v>
      </c>
      <c r="E4" s="105" t="s">
        <v>875</v>
      </c>
      <c r="F4" s="902"/>
    </row>
    <row r="5" spans="1:11" s="45" customFormat="1" ht="24.9" customHeight="1" x14ac:dyDescent="0.25">
      <c r="A5" s="168" t="s">
        <v>229</v>
      </c>
      <c r="B5" s="49">
        <v>0</v>
      </c>
      <c r="C5" s="195"/>
      <c r="D5" s="130">
        <v>0</v>
      </c>
      <c r="E5" s="134">
        <v>0</v>
      </c>
      <c r="F5" s="194">
        <v>0</v>
      </c>
    </row>
    <row r="6" spans="1:11" s="45" customFormat="1" ht="24.9" customHeight="1" x14ac:dyDescent="0.25">
      <c r="A6" s="196" t="s">
        <v>230</v>
      </c>
      <c r="B6" s="53">
        <v>0</v>
      </c>
      <c r="C6" s="190"/>
      <c r="D6" s="54">
        <v>0</v>
      </c>
      <c r="E6" s="55">
        <v>0</v>
      </c>
      <c r="F6" s="184">
        <v>0</v>
      </c>
    </row>
    <row r="7" spans="1:11" s="45" customFormat="1" ht="24.9" customHeight="1" thickBot="1" x14ac:dyDescent="0.3">
      <c r="A7" s="170" t="s">
        <v>231</v>
      </c>
      <c r="B7" s="171">
        <v>0</v>
      </c>
      <c r="C7" s="191"/>
      <c r="D7" s="140">
        <v>0</v>
      </c>
      <c r="E7" s="173">
        <v>0</v>
      </c>
      <c r="F7" s="186">
        <v>0</v>
      </c>
    </row>
    <row r="8" spans="1:11" ht="24.9" customHeight="1" thickBot="1" x14ac:dyDescent="0.3">
      <c r="A8" s="121" t="s">
        <v>875</v>
      </c>
      <c r="B8" s="174">
        <f>IF(COUNT(B5:B7)=0,"",SUM(B5:B7))</f>
        <v>0</v>
      </c>
      <c r="C8" s="192">
        <v>0</v>
      </c>
      <c r="D8" s="122">
        <f>IF(COUNT(D5:D7)=0,"",SUM(D5:D7))</f>
        <v>0</v>
      </c>
      <c r="E8" s="124">
        <f>IF(COUNT(E5:E7)=0,"",SUM(E5:E7))</f>
        <v>0</v>
      </c>
      <c r="F8" s="187">
        <f>IF(COUNT(F5:F7)=0,"",SUM(F5:F7))</f>
        <v>0</v>
      </c>
    </row>
  </sheetData>
  <sheetProtection password="D63F" sheet="1" objects="1" scenarios="1" selectLockedCells="1"/>
  <mergeCells count="5">
    <mergeCell ref="A3:A4"/>
    <mergeCell ref="F3:F4"/>
    <mergeCell ref="D3:E3"/>
    <mergeCell ref="B3:B4"/>
    <mergeCell ref="C3:C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K7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0.5546875" style="64" customWidth="1"/>
    <col min="2" max="4" width="23.6640625" style="64" customWidth="1"/>
    <col min="5" max="5" width="25.88671875" style="64" customWidth="1"/>
    <col min="6" max="16384" width="9.109375" style="64"/>
  </cols>
  <sheetData>
    <row r="1" spans="1:11" ht="24.9" customHeight="1" x14ac:dyDescent="0.25">
      <c r="A1" s="25" t="s">
        <v>438</v>
      </c>
      <c r="B1" s="100" t="s">
        <v>803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90</v>
      </c>
      <c r="B3" s="877" t="s">
        <v>837</v>
      </c>
      <c r="C3" s="821" t="s">
        <v>12</v>
      </c>
      <c r="D3" s="823"/>
      <c r="E3" s="810" t="s">
        <v>825</v>
      </c>
    </row>
    <row r="4" spans="1:11" s="45" customFormat="1" ht="24.9" customHeight="1" thickBot="1" x14ac:dyDescent="0.3">
      <c r="A4" s="812"/>
      <c r="B4" s="894"/>
      <c r="C4" s="103" t="s">
        <v>879</v>
      </c>
      <c r="D4" s="105" t="s">
        <v>875</v>
      </c>
      <c r="E4" s="902"/>
    </row>
    <row r="5" spans="1:11" s="45" customFormat="1" ht="24.9" customHeight="1" x14ac:dyDescent="0.25">
      <c r="A5" s="168" t="s">
        <v>232</v>
      </c>
      <c r="B5" s="169">
        <v>0</v>
      </c>
      <c r="C5" s="130">
        <v>0</v>
      </c>
      <c r="D5" s="134">
        <v>0</v>
      </c>
      <c r="E5" s="194">
        <v>0</v>
      </c>
    </row>
    <row r="6" spans="1:11" s="45" customFormat="1" ht="24.9" customHeight="1" thickBot="1" x14ac:dyDescent="0.3">
      <c r="A6" s="170" t="s">
        <v>233</v>
      </c>
      <c r="B6" s="171">
        <v>0</v>
      </c>
      <c r="C6" s="140">
        <v>0</v>
      </c>
      <c r="D6" s="173">
        <v>0</v>
      </c>
      <c r="E6" s="186">
        <v>0</v>
      </c>
    </row>
    <row r="7" spans="1:11" ht="24.9" customHeight="1" thickBot="1" x14ac:dyDescent="0.3">
      <c r="A7" s="121" t="s">
        <v>875</v>
      </c>
      <c r="B7" s="174">
        <f>IF(COUNT(B5:B6)=0,"",SUM(B5:B6))</f>
        <v>0</v>
      </c>
      <c r="C7" s="122">
        <f>IF(COUNT(C5:C6)=0,"",SUM(C5:C6))</f>
        <v>0</v>
      </c>
      <c r="D7" s="124">
        <f>IF(COUNT(D5:D6)=0,"",SUM(D5:D6))</f>
        <v>0</v>
      </c>
      <c r="E7" s="187">
        <f>IF(COUNT(E5:E6)=0,"",SUM(E5:E6))</f>
        <v>0</v>
      </c>
    </row>
  </sheetData>
  <sheetProtection password="D63F" sheet="1" objects="1" scenarios="1" selectLockedCells="1"/>
  <mergeCells count="4">
    <mergeCell ref="B3:B4"/>
    <mergeCell ref="E3:E4"/>
    <mergeCell ref="C3:D3"/>
    <mergeCell ref="A3:A4"/>
  </mergeCells>
  <phoneticPr fontId="4" type="noConversion"/>
  <pageMargins left="0.75" right="0.75" top="1" bottom="1" header="0.5" footer="0.5"/>
  <pageSetup paperSize="9" scale="95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36.44140625" style="64" customWidth="1"/>
    <col min="2" max="4" width="25.6640625" style="64" customWidth="1"/>
    <col min="5" max="5" width="19.6640625" style="64" customWidth="1"/>
    <col min="6" max="6" width="20.44140625" style="64" customWidth="1"/>
    <col min="7" max="16384" width="9.109375" style="64"/>
  </cols>
  <sheetData>
    <row r="1" spans="1:11" ht="24.9" customHeight="1" x14ac:dyDescent="0.25">
      <c r="A1" s="25" t="s">
        <v>471</v>
      </c>
      <c r="B1" s="372" t="s">
        <v>804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2</v>
      </c>
      <c r="B3" s="815" t="s">
        <v>854</v>
      </c>
      <c r="C3" s="815" t="s">
        <v>235</v>
      </c>
      <c r="D3" s="815" t="s">
        <v>823</v>
      </c>
      <c r="E3" s="821" t="s">
        <v>12</v>
      </c>
      <c r="F3" s="823"/>
    </row>
    <row r="4" spans="1:11" s="45" customFormat="1" ht="24.9" customHeight="1" thickBot="1" x14ac:dyDescent="0.3">
      <c r="A4" s="812"/>
      <c r="B4" s="816"/>
      <c r="C4" s="816"/>
      <c r="D4" s="816"/>
      <c r="E4" s="188" t="s">
        <v>879</v>
      </c>
      <c r="F4" s="67" t="s">
        <v>875</v>
      </c>
    </row>
    <row r="5" spans="1:11" s="45" customFormat="1" ht="24.9" customHeight="1" x14ac:dyDescent="0.25">
      <c r="A5" s="107" t="s">
        <v>234</v>
      </c>
      <c r="B5" s="169">
        <v>0</v>
      </c>
      <c r="C5" s="189"/>
      <c r="D5" s="169">
        <v>0</v>
      </c>
      <c r="E5" s="130">
        <v>0</v>
      </c>
      <c r="F5" s="134">
        <v>0</v>
      </c>
    </row>
    <row r="6" spans="1:11" s="45" customFormat="1" ht="24.9" customHeight="1" x14ac:dyDescent="0.25">
      <c r="A6" s="112" t="s">
        <v>4</v>
      </c>
      <c r="B6" s="53">
        <v>0</v>
      </c>
      <c r="C6" s="190"/>
      <c r="D6" s="53">
        <v>0</v>
      </c>
      <c r="E6" s="54">
        <v>0</v>
      </c>
      <c r="F6" s="55">
        <v>0</v>
      </c>
    </row>
    <row r="7" spans="1:11" s="45" customFormat="1" ht="24.9" customHeight="1" x14ac:dyDescent="0.25">
      <c r="A7" s="112" t="s">
        <v>0</v>
      </c>
      <c r="B7" s="53">
        <v>0</v>
      </c>
      <c r="C7" s="190"/>
      <c r="D7" s="53">
        <v>0</v>
      </c>
      <c r="E7" s="54">
        <v>0</v>
      </c>
      <c r="F7" s="55">
        <v>0</v>
      </c>
    </row>
    <row r="8" spans="1:11" s="45" customFormat="1" ht="24.9" customHeight="1" thickBot="1" x14ac:dyDescent="0.3">
      <c r="A8" s="117" t="s">
        <v>1</v>
      </c>
      <c r="B8" s="171">
        <v>0</v>
      </c>
      <c r="C8" s="191"/>
      <c r="D8" s="171">
        <v>0</v>
      </c>
      <c r="E8" s="140">
        <v>0</v>
      </c>
      <c r="F8" s="173">
        <v>0</v>
      </c>
    </row>
    <row r="9" spans="1:11" ht="24.9" customHeight="1" thickBot="1" x14ac:dyDescent="0.3">
      <c r="A9" s="121" t="s">
        <v>875</v>
      </c>
      <c r="B9" s="174">
        <f>IF(COUNT(B5:B8)=0,"",SUM(B5:B8))</f>
        <v>0</v>
      </c>
      <c r="C9" s="192">
        <v>0</v>
      </c>
      <c r="D9" s="174">
        <f>IF(COUNT(D5:D8)=0,"",SUM(D5:D8))</f>
        <v>0</v>
      </c>
      <c r="E9" s="122">
        <f>IF(COUNT(E5:E8)=0,"",SUM(E5:E8))</f>
        <v>0</v>
      </c>
      <c r="F9" s="124">
        <f>IF(COUNT(F5:F8)=0,"",SUM(F5:F8))</f>
        <v>0</v>
      </c>
    </row>
  </sheetData>
  <sheetProtection password="D63F" sheet="1" objects="1" scenarios="1" selectLockedCells="1"/>
  <mergeCells count="5">
    <mergeCell ref="A3:A4"/>
    <mergeCell ref="E3:F3"/>
    <mergeCell ref="D3:D4"/>
    <mergeCell ref="C3:C4"/>
    <mergeCell ref="B3:B4"/>
  </mergeCells>
  <phoneticPr fontId="4" type="noConversion"/>
  <pageMargins left="0.75" right="0.75" top="1" bottom="1" header="0.5" footer="0.5"/>
  <pageSetup paperSize="9" scale="85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K9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35" style="64" customWidth="1"/>
    <col min="2" max="2" width="36.5546875" style="64" customWidth="1"/>
    <col min="3" max="16384" width="9.109375" style="64"/>
  </cols>
  <sheetData>
    <row r="1" spans="1:11" ht="24.9" customHeight="1" x14ac:dyDescent="0.25">
      <c r="A1" s="25" t="s">
        <v>472</v>
      </c>
      <c r="B1" s="372" t="s">
        <v>804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thickBot="1" x14ac:dyDescent="0.3">
      <c r="A3" s="101" t="s">
        <v>236</v>
      </c>
      <c r="B3" s="180" t="s">
        <v>235</v>
      </c>
    </row>
    <row r="4" spans="1:11" s="45" customFormat="1" ht="24.9" customHeight="1" x14ac:dyDescent="0.25">
      <c r="A4" s="168" t="s">
        <v>237</v>
      </c>
      <c r="B4" s="184">
        <v>0</v>
      </c>
      <c r="F4" s="185"/>
    </row>
    <row r="5" spans="1:11" s="45" customFormat="1" ht="24.9" customHeight="1" x14ac:dyDescent="0.25">
      <c r="A5" s="112" t="s">
        <v>238</v>
      </c>
      <c r="B5" s="184">
        <v>0</v>
      </c>
      <c r="F5" s="185"/>
    </row>
    <row r="6" spans="1:11" s="45" customFormat="1" ht="24.9" customHeight="1" x14ac:dyDescent="0.25">
      <c r="A6" s="112" t="s">
        <v>239</v>
      </c>
      <c r="B6" s="184">
        <v>0</v>
      </c>
    </row>
    <row r="7" spans="1:11" s="45" customFormat="1" ht="24.9" customHeight="1" x14ac:dyDescent="0.25">
      <c r="A7" s="112" t="s">
        <v>240</v>
      </c>
      <c r="B7" s="184">
        <v>0</v>
      </c>
    </row>
    <row r="8" spans="1:11" s="45" customFormat="1" ht="24.9" customHeight="1" thickBot="1" x14ac:dyDescent="0.3">
      <c r="A8" s="117" t="s">
        <v>241</v>
      </c>
      <c r="B8" s="186">
        <v>0</v>
      </c>
    </row>
    <row r="9" spans="1:11" ht="24.9" customHeight="1" thickBot="1" x14ac:dyDescent="0.3">
      <c r="A9" s="121" t="s">
        <v>875</v>
      </c>
      <c r="B9" s="187">
        <f>IF(COUNT(B4:B8)=0,"",SUM(B4:B8))</f>
        <v>0</v>
      </c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K12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26.6640625" style="64" customWidth="1"/>
    <col min="2" max="2" width="13.88671875" style="64" customWidth="1"/>
    <col min="3" max="3" width="8.44140625" style="64" customWidth="1"/>
    <col min="4" max="4" width="40.5546875" style="64" customWidth="1"/>
    <col min="5" max="9" width="10.6640625" style="64" customWidth="1"/>
    <col min="10" max="10" width="14.6640625" style="64" customWidth="1"/>
    <col min="11" max="16384" width="9.109375" style="64"/>
  </cols>
  <sheetData>
    <row r="1" spans="1:11" ht="24.9" customHeight="1" x14ac:dyDescent="0.25">
      <c r="A1" s="25" t="s">
        <v>473</v>
      </c>
      <c r="B1" s="908" t="s">
        <v>804</v>
      </c>
      <c r="C1" s="908"/>
      <c r="D1" s="908"/>
      <c r="E1" s="908"/>
      <c r="F1" s="908"/>
      <c r="G1" s="908"/>
      <c r="H1" s="908"/>
      <c r="I1" s="908"/>
      <c r="J1" s="908"/>
      <c r="K1" s="908"/>
    </row>
    <row r="2" spans="1:11" ht="24.9" customHeight="1" thickBot="1" x14ac:dyDescent="0.3"/>
    <row r="3" spans="1:11" s="45" customFormat="1" ht="24.9" customHeight="1" thickBot="1" x14ac:dyDescent="0.3">
      <c r="A3" s="65" t="s">
        <v>236</v>
      </c>
      <c r="B3" s="65" t="s">
        <v>13</v>
      </c>
      <c r="C3" s="65" t="s">
        <v>16</v>
      </c>
      <c r="D3" s="180" t="s">
        <v>854</v>
      </c>
    </row>
    <row r="4" spans="1:11" s="45" customFormat="1" ht="24.9" customHeight="1" x14ac:dyDescent="0.25">
      <c r="A4" s="842" t="s">
        <v>242</v>
      </c>
      <c r="B4" s="853" t="s">
        <v>14</v>
      </c>
      <c r="C4" s="44" t="s">
        <v>378</v>
      </c>
      <c r="D4" s="49">
        <v>0</v>
      </c>
    </row>
    <row r="5" spans="1:11" s="45" customFormat="1" ht="24.9" customHeight="1" thickBot="1" x14ac:dyDescent="0.3">
      <c r="A5" s="843"/>
      <c r="B5" s="855"/>
      <c r="C5" s="105" t="s">
        <v>379</v>
      </c>
      <c r="D5" s="57">
        <v>0</v>
      </c>
    </row>
    <row r="6" spans="1:11" s="45" customFormat="1" ht="24.9" customHeight="1" x14ac:dyDescent="0.25">
      <c r="A6" s="843"/>
      <c r="B6" s="853" t="s">
        <v>15</v>
      </c>
      <c r="C6" s="44" t="s">
        <v>378</v>
      </c>
      <c r="D6" s="49">
        <v>0</v>
      </c>
    </row>
    <row r="7" spans="1:11" s="45" customFormat="1" ht="24.9" customHeight="1" thickBot="1" x14ac:dyDescent="0.3">
      <c r="A7" s="844"/>
      <c r="B7" s="855"/>
      <c r="C7" s="105" t="s">
        <v>379</v>
      </c>
      <c r="D7" s="57">
        <v>0</v>
      </c>
    </row>
    <row r="8" spans="1:11" s="45" customFormat="1" ht="24.9" customHeight="1" x14ac:dyDescent="0.25">
      <c r="A8" s="842" t="s">
        <v>241</v>
      </c>
      <c r="B8" s="853" t="s">
        <v>14</v>
      </c>
      <c r="C8" s="44" t="s">
        <v>378</v>
      </c>
      <c r="D8" s="49">
        <v>0</v>
      </c>
    </row>
    <row r="9" spans="1:11" s="45" customFormat="1" ht="24.9" customHeight="1" thickBot="1" x14ac:dyDescent="0.3">
      <c r="A9" s="843"/>
      <c r="B9" s="855"/>
      <c r="C9" s="105" t="s">
        <v>379</v>
      </c>
      <c r="D9" s="57">
        <v>0</v>
      </c>
    </row>
    <row r="10" spans="1:11" s="45" customFormat="1" ht="24.9" customHeight="1" x14ac:dyDescent="0.25">
      <c r="A10" s="843"/>
      <c r="B10" s="853" t="s">
        <v>15</v>
      </c>
      <c r="C10" s="44" t="s">
        <v>378</v>
      </c>
      <c r="D10" s="49">
        <v>0</v>
      </c>
    </row>
    <row r="11" spans="1:11" s="45" customFormat="1" ht="24.9" customHeight="1" thickBot="1" x14ac:dyDescent="0.3">
      <c r="A11" s="844"/>
      <c r="B11" s="855"/>
      <c r="C11" s="105" t="s">
        <v>379</v>
      </c>
      <c r="D11" s="57">
        <v>0</v>
      </c>
    </row>
    <row r="12" spans="1:11" ht="24.9" customHeight="1" thickBot="1" x14ac:dyDescent="0.3">
      <c r="A12" s="838" t="s">
        <v>875</v>
      </c>
      <c r="B12" s="846"/>
      <c r="C12" s="839"/>
      <c r="D12" s="61">
        <f>IF(COUNT(D4:D11)=0,"",SUM(D4:D11))</f>
        <v>0</v>
      </c>
    </row>
  </sheetData>
  <sheetProtection password="D63F" sheet="1" objects="1" scenarios="1" selectLockedCells="1"/>
  <mergeCells count="8">
    <mergeCell ref="B1:K1"/>
    <mergeCell ref="A12:C12"/>
    <mergeCell ref="A4:A7"/>
    <mergeCell ref="A8:A11"/>
    <mergeCell ref="B4:B5"/>
    <mergeCell ref="B6:B7"/>
    <mergeCell ref="B8:B9"/>
    <mergeCell ref="B10:B11"/>
  </mergeCells>
  <phoneticPr fontId="4" type="noConversion"/>
  <pageMargins left="0.75" right="0.75" top="1" bottom="1" header="0.5" footer="0.5"/>
  <pageSetup paperSize="9" scale="78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K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5.109375" style="64" customWidth="1"/>
    <col min="2" max="2" width="20.6640625" style="64" customWidth="1"/>
    <col min="3" max="3" width="22.6640625" style="64" customWidth="1"/>
    <col min="4" max="5" width="15.6640625" style="64" customWidth="1"/>
    <col min="6" max="16384" width="9.109375" style="64"/>
  </cols>
  <sheetData>
    <row r="1" spans="1:11" ht="24.9" customHeight="1" x14ac:dyDescent="0.25">
      <c r="A1" s="25" t="s">
        <v>474</v>
      </c>
      <c r="B1" s="100" t="s">
        <v>805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90</v>
      </c>
      <c r="B3" s="877" t="s">
        <v>837</v>
      </c>
      <c r="C3" s="815" t="s">
        <v>247</v>
      </c>
      <c r="D3" s="892" t="s">
        <v>12</v>
      </c>
      <c r="E3" s="823"/>
    </row>
    <row r="4" spans="1:11" s="45" customFormat="1" ht="24.9" customHeight="1" thickBot="1" x14ac:dyDescent="0.3">
      <c r="A4" s="812"/>
      <c r="B4" s="894"/>
      <c r="C4" s="816"/>
      <c r="D4" s="167" t="s">
        <v>879</v>
      </c>
      <c r="E4" s="105" t="s">
        <v>875</v>
      </c>
    </row>
    <row r="5" spans="1:11" s="45" customFormat="1" ht="24.9" customHeight="1" x14ac:dyDescent="0.25">
      <c r="A5" s="107" t="s">
        <v>243</v>
      </c>
      <c r="B5" s="169">
        <v>0</v>
      </c>
      <c r="C5" s="169">
        <v>0</v>
      </c>
      <c r="D5" s="133">
        <v>0</v>
      </c>
      <c r="E5" s="134">
        <v>0</v>
      </c>
    </row>
    <row r="6" spans="1:11" s="45" customFormat="1" ht="24.9" customHeight="1" x14ac:dyDescent="0.25">
      <c r="A6" s="112" t="s">
        <v>244</v>
      </c>
      <c r="B6" s="53">
        <v>0</v>
      </c>
      <c r="C6" s="53">
        <v>0</v>
      </c>
      <c r="D6" s="138">
        <v>0</v>
      </c>
      <c r="E6" s="55">
        <v>0</v>
      </c>
    </row>
    <row r="7" spans="1:11" s="45" customFormat="1" ht="24.9" customHeight="1" x14ac:dyDescent="0.25">
      <c r="A7" s="112" t="s">
        <v>245</v>
      </c>
      <c r="B7" s="53">
        <v>0</v>
      </c>
      <c r="C7" s="53">
        <v>0</v>
      </c>
      <c r="D7" s="138">
        <v>0</v>
      </c>
      <c r="E7" s="55">
        <v>0</v>
      </c>
    </row>
    <row r="8" spans="1:11" s="45" customFormat="1" ht="24.9" customHeight="1" x14ac:dyDescent="0.25">
      <c r="A8" s="112" t="s">
        <v>246</v>
      </c>
      <c r="B8" s="53">
        <v>0</v>
      </c>
      <c r="C8" s="53">
        <v>0</v>
      </c>
      <c r="D8" s="138">
        <v>0</v>
      </c>
      <c r="E8" s="55">
        <v>0</v>
      </c>
    </row>
    <row r="9" spans="1:11" s="45" customFormat="1" ht="24.9" customHeight="1" thickBot="1" x14ac:dyDescent="0.3">
      <c r="A9" s="117" t="s">
        <v>1</v>
      </c>
      <c r="B9" s="171">
        <v>0</v>
      </c>
      <c r="C9" s="171">
        <v>0</v>
      </c>
      <c r="D9" s="172">
        <v>0</v>
      </c>
      <c r="E9" s="173">
        <v>0</v>
      </c>
    </row>
    <row r="10" spans="1:11" ht="24.9" customHeight="1" thickBot="1" x14ac:dyDescent="0.3">
      <c r="A10" s="121" t="s">
        <v>875</v>
      </c>
      <c r="B10" s="174">
        <f>IF(COUNT(B5:B9)=0,"",SUM(B5:B9))</f>
        <v>0</v>
      </c>
      <c r="C10" s="174">
        <f>IF(COUNT(C5:C9)=0,"",SUM(C5:C9))</f>
        <v>0</v>
      </c>
      <c r="D10" s="175">
        <f>IF(COUNT(D5:D9)=0,"",SUM(D5:D9))</f>
        <v>0</v>
      </c>
      <c r="E10" s="124">
        <f>IF(COUNT(E5:E9)=0,"",SUM(E5:E9))</f>
        <v>0</v>
      </c>
    </row>
  </sheetData>
  <sheetProtection password="D63F" sheet="1" objects="1" scenarios="1" selectLockedCells="1"/>
  <mergeCells count="4">
    <mergeCell ref="D3:E3"/>
    <mergeCell ref="B3:B4"/>
    <mergeCell ref="C3:C4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K8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1.88671875" style="64" customWidth="1"/>
    <col min="2" max="2" width="10.88671875" style="64" customWidth="1"/>
    <col min="3" max="3" width="34" style="64" customWidth="1"/>
    <col min="4" max="4" width="22.6640625" style="64" customWidth="1"/>
    <col min="5" max="5" width="20.6640625" style="64" customWidth="1"/>
    <col min="6" max="16384" width="9.109375" style="64"/>
  </cols>
  <sheetData>
    <row r="1" spans="1:11" ht="24.9" customHeight="1" x14ac:dyDescent="0.25">
      <c r="A1" s="25" t="s">
        <v>475</v>
      </c>
      <c r="B1" s="100" t="s">
        <v>805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thickBot="1" x14ac:dyDescent="0.3">
      <c r="A3" s="65" t="s">
        <v>13</v>
      </c>
      <c r="B3" s="65" t="s">
        <v>16</v>
      </c>
      <c r="C3" s="180" t="s">
        <v>247</v>
      </c>
    </row>
    <row r="4" spans="1:11" s="102" customFormat="1" ht="24.9" customHeight="1" x14ac:dyDescent="0.25">
      <c r="A4" s="853" t="s">
        <v>14</v>
      </c>
      <c r="B4" s="44" t="s">
        <v>378</v>
      </c>
      <c r="C4" s="49">
        <v>0</v>
      </c>
    </row>
    <row r="5" spans="1:11" s="102" customFormat="1" ht="24.9" customHeight="1" thickBot="1" x14ac:dyDescent="0.3">
      <c r="A5" s="855"/>
      <c r="B5" s="105" t="s">
        <v>379</v>
      </c>
      <c r="C5" s="57">
        <v>0</v>
      </c>
    </row>
    <row r="6" spans="1:11" s="102" customFormat="1" ht="24.9" customHeight="1" x14ac:dyDescent="0.25">
      <c r="A6" s="853" t="s">
        <v>15</v>
      </c>
      <c r="B6" s="44" t="s">
        <v>378</v>
      </c>
      <c r="C6" s="49">
        <v>0</v>
      </c>
    </row>
    <row r="7" spans="1:11" s="102" customFormat="1" ht="24.9" customHeight="1" thickBot="1" x14ac:dyDescent="0.3">
      <c r="A7" s="855"/>
      <c r="B7" s="105" t="s">
        <v>379</v>
      </c>
      <c r="C7" s="57">
        <v>0</v>
      </c>
    </row>
    <row r="8" spans="1:11" s="126" customFormat="1" ht="24.9" customHeight="1" thickBot="1" x14ac:dyDescent="0.3">
      <c r="A8" s="838" t="s">
        <v>875</v>
      </c>
      <c r="B8" s="839"/>
      <c r="C8" s="174">
        <f>IF(COUNT(C4:C7)=0,"",SUM(C4:C7))</f>
        <v>0</v>
      </c>
    </row>
  </sheetData>
  <sheetProtection password="D63F" sheet="1" objects="1" scenarios="1" selectLockedCells="1"/>
  <mergeCells count="3">
    <mergeCell ref="A4:A5"/>
    <mergeCell ref="A6:A7"/>
    <mergeCell ref="A8:B8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K6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59.88671875" style="64" customWidth="1"/>
    <col min="2" max="2" width="20.6640625" style="64" customWidth="1"/>
    <col min="3" max="3" width="18" style="64" customWidth="1"/>
    <col min="4" max="4" width="17.6640625" style="64" customWidth="1"/>
    <col min="5" max="16384" width="9.109375" style="64"/>
  </cols>
  <sheetData>
    <row r="1" spans="1:11" ht="24.9" customHeight="1" x14ac:dyDescent="0.25">
      <c r="A1" s="25" t="s">
        <v>476</v>
      </c>
      <c r="B1" s="100" t="s">
        <v>805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45" customFormat="1" ht="24.9" customHeight="1" x14ac:dyDescent="0.25">
      <c r="A3" s="811" t="s">
        <v>90</v>
      </c>
      <c r="B3" s="877" t="s">
        <v>249</v>
      </c>
      <c r="C3" s="821" t="s">
        <v>12</v>
      </c>
      <c r="D3" s="823"/>
    </row>
    <row r="4" spans="1:11" s="45" customFormat="1" ht="24.9" customHeight="1" thickBot="1" x14ac:dyDescent="0.3">
      <c r="A4" s="812"/>
      <c r="B4" s="894"/>
      <c r="C4" s="103" t="s">
        <v>879</v>
      </c>
      <c r="D4" s="105" t="s">
        <v>875</v>
      </c>
    </row>
    <row r="5" spans="1:11" s="45" customFormat="1" ht="73.5" customHeight="1" thickBot="1" x14ac:dyDescent="0.3">
      <c r="A5" s="176" t="s">
        <v>248</v>
      </c>
      <c r="B5" s="177">
        <v>0</v>
      </c>
      <c r="C5" s="178">
        <v>0</v>
      </c>
      <c r="D5" s="179">
        <v>0</v>
      </c>
    </row>
    <row r="6" spans="1:11" ht="24.9" customHeight="1" thickBot="1" x14ac:dyDescent="0.3">
      <c r="A6" s="121" t="s">
        <v>875</v>
      </c>
      <c r="B6" s="174">
        <f>IF(COUNT(B5)=0,"",SUM(B5))</f>
        <v>0</v>
      </c>
      <c r="C6" s="122">
        <f>IF(COUNT(C5:C5)=0,"",SUM(C5:C5))</f>
        <v>0</v>
      </c>
      <c r="D6" s="124">
        <f>IF(COUNT(D5:D5)=0,"",SUM(D5:D5))</f>
        <v>0</v>
      </c>
    </row>
  </sheetData>
  <sheetProtection password="D63F" sheet="1" objects="1" scenarios="1" selectLockedCells="1"/>
  <mergeCells count="3">
    <mergeCell ref="C3:D3"/>
    <mergeCell ref="B3:B4"/>
    <mergeCell ref="A3:A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G97"/>
  <sheetViews>
    <sheetView topLeftCell="A13" zoomScaleNormal="100" workbookViewId="0">
      <selection activeCell="D10" sqref="D10"/>
    </sheetView>
  </sheetViews>
  <sheetFormatPr defaultColWidth="9.109375" defaultRowHeight="13.2" x14ac:dyDescent="0.25"/>
  <cols>
    <col min="1" max="1" width="8.5546875" style="432" customWidth="1"/>
    <col min="2" max="2" width="47" style="432" customWidth="1"/>
    <col min="3" max="3" width="46" style="432" bestFit="1" customWidth="1"/>
    <col min="4" max="4" width="17.88671875" style="432" bestFit="1" customWidth="1"/>
    <col min="5" max="5" width="19.5546875" style="432" customWidth="1"/>
    <col min="6" max="6" width="15.5546875" style="432" customWidth="1"/>
    <col min="7" max="7" width="15" style="432" customWidth="1"/>
    <col min="8" max="16384" width="9.109375" style="432"/>
  </cols>
  <sheetData>
    <row r="2" spans="1:7" s="523" customFormat="1" x14ac:dyDescent="0.25">
      <c r="A2" s="520" t="s">
        <v>761</v>
      </c>
      <c r="B2" s="520"/>
      <c r="C2" s="520"/>
      <c r="D2" s="430"/>
      <c r="E2" s="521"/>
      <c r="F2" s="522"/>
      <c r="G2" s="522"/>
    </row>
    <row r="3" spans="1:7" s="523" customFormat="1" x14ac:dyDescent="0.25">
      <c r="A3" s="524"/>
      <c r="B3" s="524"/>
      <c r="C3" s="525" t="s">
        <v>507</v>
      </c>
      <c r="D3" s="431"/>
      <c r="E3" s="526"/>
    </row>
    <row r="4" spans="1:7" x14ac:dyDescent="0.25">
      <c r="A4" s="770" t="s">
        <v>818</v>
      </c>
      <c r="B4" s="770"/>
      <c r="C4" s="770"/>
      <c r="E4" s="528"/>
    </row>
    <row r="5" spans="1:7" x14ac:dyDescent="0.25">
      <c r="A5" s="527"/>
      <c r="B5" s="527"/>
      <c r="C5" s="527"/>
      <c r="E5" s="528"/>
    </row>
    <row r="6" spans="1:7" x14ac:dyDescent="0.25">
      <c r="A6" s="770" t="s">
        <v>819</v>
      </c>
      <c r="B6" s="770"/>
      <c r="C6" s="527"/>
      <c r="E6" s="528"/>
    </row>
    <row r="7" spans="1:7" ht="13.8" thickBot="1" x14ac:dyDescent="0.3">
      <c r="A7" s="527"/>
      <c r="B7" s="527"/>
      <c r="C7" s="527"/>
      <c r="E7" s="528"/>
    </row>
    <row r="8" spans="1:7" ht="42" customHeight="1" thickBot="1" x14ac:dyDescent="0.3">
      <c r="A8" s="455" t="s">
        <v>771</v>
      </c>
      <c r="B8" s="456" t="s">
        <v>809</v>
      </c>
      <c r="C8" s="456" t="s">
        <v>841</v>
      </c>
      <c r="D8" s="456" t="s">
        <v>862</v>
      </c>
      <c r="E8" s="456" t="s">
        <v>863</v>
      </c>
      <c r="F8" s="456" t="s">
        <v>864</v>
      </c>
      <c r="G8" s="457" t="s">
        <v>865</v>
      </c>
    </row>
    <row r="9" spans="1:7" x14ac:dyDescent="0.25">
      <c r="A9" s="792">
        <v>111</v>
      </c>
      <c r="B9" s="796" t="s">
        <v>810</v>
      </c>
      <c r="C9" s="437" t="s">
        <v>855</v>
      </c>
      <c r="D9" s="606">
        <v>1</v>
      </c>
      <c r="E9" s="606">
        <v>1</v>
      </c>
      <c r="F9" s="606">
        <f>5329-678</f>
        <v>4651</v>
      </c>
      <c r="G9" s="458">
        <f>IF(ISERROR(E9/F9),"",E9/F9)</f>
        <v>2.1500752526338422E-4</v>
      </c>
    </row>
    <row r="10" spans="1:7" x14ac:dyDescent="0.25">
      <c r="A10" s="784"/>
      <c r="B10" s="786"/>
      <c r="C10" s="417" t="s">
        <v>823</v>
      </c>
      <c r="D10" s="607">
        <v>4</v>
      </c>
      <c r="E10" s="607">
        <v>4</v>
      </c>
      <c r="F10" s="607">
        <v>2101</v>
      </c>
      <c r="G10" s="459">
        <f t="shared" ref="G10:G34" si="0">IF(ISERROR(E10/F10),"",E10/F10)</f>
        <v>1.9038553069966682E-3</v>
      </c>
    </row>
    <row r="11" spans="1:7" x14ac:dyDescent="0.25">
      <c r="A11" s="787">
        <v>112</v>
      </c>
      <c r="B11" s="788" t="s">
        <v>811</v>
      </c>
      <c r="C11" s="417" t="s">
        <v>824</v>
      </c>
      <c r="D11" s="607">
        <v>1</v>
      </c>
      <c r="E11" s="607">
        <v>1</v>
      </c>
      <c r="F11" s="607">
        <v>401</v>
      </c>
      <c r="G11" s="459">
        <f t="shared" si="0"/>
        <v>2.4937655860349127E-3</v>
      </c>
    </row>
    <row r="12" spans="1:7" ht="26.4" x14ac:dyDescent="0.25">
      <c r="A12" s="787"/>
      <c r="B12" s="788"/>
      <c r="C12" s="417" t="s">
        <v>825</v>
      </c>
      <c r="D12" s="607">
        <v>20000</v>
      </c>
      <c r="E12" s="607">
        <v>20000</v>
      </c>
      <c r="F12" s="607">
        <v>9020000</v>
      </c>
      <c r="G12" s="459">
        <f t="shared" si="0"/>
        <v>2.2172949002217295E-3</v>
      </c>
    </row>
    <row r="13" spans="1:7" x14ac:dyDescent="0.25">
      <c r="A13" s="783">
        <v>113</v>
      </c>
      <c r="B13" s="785" t="s">
        <v>772</v>
      </c>
      <c r="C13" s="417" t="s">
        <v>826</v>
      </c>
      <c r="D13" s="607">
        <v>0</v>
      </c>
      <c r="E13" s="607">
        <v>0</v>
      </c>
      <c r="F13" s="607">
        <v>0</v>
      </c>
      <c r="G13" s="459" t="str">
        <f t="shared" si="0"/>
        <v/>
      </c>
    </row>
    <row r="14" spans="1:7" x14ac:dyDescent="0.25">
      <c r="A14" s="792"/>
      <c r="B14" s="796"/>
      <c r="C14" s="417" t="s">
        <v>827</v>
      </c>
      <c r="D14" s="607">
        <v>0</v>
      </c>
      <c r="E14" s="607">
        <v>0</v>
      </c>
      <c r="F14" s="607">
        <v>0</v>
      </c>
      <c r="G14" s="459" t="str">
        <f t="shared" si="0"/>
        <v/>
      </c>
    </row>
    <row r="15" spans="1:7" x14ac:dyDescent="0.25">
      <c r="A15" s="783">
        <v>114</v>
      </c>
      <c r="B15" s="785" t="s">
        <v>773</v>
      </c>
      <c r="C15" s="417" t="s">
        <v>828</v>
      </c>
      <c r="D15" s="607">
        <v>0</v>
      </c>
      <c r="E15" s="607">
        <v>0</v>
      </c>
      <c r="F15" s="607">
        <v>0</v>
      </c>
      <c r="G15" s="459" t="str">
        <f t="shared" si="0"/>
        <v/>
      </c>
    </row>
    <row r="16" spans="1:7" x14ac:dyDescent="0.25">
      <c r="A16" s="784"/>
      <c r="B16" s="786"/>
      <c r="C16" s="417" t="s">
        <v>829</v>
      </c>
      <c r="D16" s="607">
        <v>0</v>
      </c>
      <c r="E16" s="607">
        <v>0</v>
      </c>
      <c r="F16" s="607">
        <v>0</v>
      </c>
      <c r="G16" s="459" t="str">
        <f t="shared" si="0"/>
        <v/>
      </c>
    </row>
    <row r="17" spans="1:7" ht="26.4" x14ac:dyDescent="0.25">
      <c r="A17" s="416">
        <v>115</v>
      </c>
      <c r="B17" s="417" t="s">
        <v>774</v>
      </c>
      <c r="C17" s="417" t="s">
        <v>830</v>
      </c>
      <c r="D17" s="607">
        <v>0</v>
      </c>
      <c r="E17" s="607">
        <v>0</v>
      </c>
      <c r="F17" s="607">
        <v>1</v>
      </c>
      <c r="G17" s="459">
        <f t="shared" si="0"/>
        <v>0</v>
      </c>
    </row>
    <row r="18" spans="1:7" x14ac:dyDescent="0.25">
      <c r="A18" s="787">
        <v>121</v>
      </c>
      <c r="B18" s="788" t="s">
        <v>775</v>
      </c>
      <c r="C18" s="417" t="s">
        <v>831</v>
      </c>
      <c r="D18" s="607">
        <v>0</v>
      </c>
      <c r="E18" s="607">
        <v>0</v>
      </c>
      <c r="F18" s="607">
        <v>120</v>
      </c>
      <c r="G18" s="459">
        <f t="shared" si="0"/>
        <v>0</v>
      </c>
    </row>
    <row r="19" spans="1:7" ht="26.4" x14ac:dyDescent="0.25">
      <c r="A19" s="787"/>
      <c r="B19" s="788"/>
      <c r="C19" s="417" t="s">
        <v>825</v>
      </c>
      <c r="D19" s="607">
        <v>0</v>
      </c>
      <c r="E19" s="607">
        <v>0</v>
      </c>
      <c r="F19" s="607">
        <v>23500000</v>
      </c>
      <c r="G19" s="459">
        <f t="shared" si="0"/>
        <v>0</v>
      </c>
    </row>
    <row r="20" spans="1:7" x14ac:dyDescent="0.25">
      <c r="A20" s="787">
        <v>122</v>
      </c>
      <c r="B20" s="788" t="s">
        <v>776</v>
      </c>
      <c r="C20" s="417" t="s">
        <v>832</v>
      </c>
      <c r="D20" s="607">
        <v>6</v>
      </c>
      <c r="E20" s="607">
        <v>6</v>
      </c>
      <c r="F20" s="607">
        <v>682</v>
      </c>
      <c r="G20" s="459">
        <f t="shared" si="0"/>
        <v>8.7976539589442824E-3</v>
      </c>
    </row>
    <row r="21" spans="1:7" ht="26.4" x14ac:dyDescent="0.25">
      <c r="A21" s="787"/>
      <c r="B21" s="788"/>
      <c r="C21" s="417" t="s">
        <v>825</v>
      </c>
      <c r="D21" s="607">
        <v>25858</v>
      </c>
      <c r="E21" s="607">
        <f>+D21</f>
        <v>25858</v>
      </c>
      <c r="F21" s="607">
        <v>3000000</v>
      </c>
      <c r="G21" s="459">
        <f t="shared" si="0"/>
        <v>8.619333333333333E-3</v>
      </c>
    </row>
    <row r="22" spans="1:7" x14ac:dyDescent="0.25">
      <c r="A22" s="783">
        <v>123</v>
      </c>
      <c r="B22" s="785" t="s">
        <v>777</v>
      </c>
      <c r="C22" s="417" t="s">
        <v>833</v>
      </c>
      <c r="D22" s="607">
        <f>2+1</f>
        <v>3</v>
      </c>
      <c r="E22" s="607">
        <f>2+1</f>
        <v>3</v>
      </c>
      <c r="F22" s="607">
        <f>30+550+2+1</f>
        <v>583</v>
      </c>
      <c r="G22" s="459">
        <f t="shared" si="0"/>
        <v>5.1457975986277877E-3</v>
      </c>
    </row>
    <row r="23" spans="1:7" ht="26.4" x14ac:dyDescent="0.25">
      <c r="A23" s="784"/>
      <c r="B23" s="786"/>
      <c r="C23" s="417" t="s">
        <v>825</v>
      </c>
      <c r="D23" s="607">
        <f>3750000 + 59735</f>
        <v>3809735</v>
      </c>
      <c r="E23" s="607">
        <f>+D23</f>
        <v>3809735</v>
      </c>
      <c r="F23" s="607">
        <v>75420455</v>
      </c>
      <c r="G23" s="459">
        <f t="shared" si="0"/>
        <v>5.0513285818814008E-2</v>
      </c>
    </row>
    <row r="24" spans="1:7" ht="39.6" x14ac:dyDescent="0.25">
      <c r="A24" s="416">
        <v>124</v>
      </c>
      <c r="B24" s="417" t="s">
        <v>778</v>
      </c>
      <c r="C24" s="417" t="s">
        <v>834</v>
      </c>
      <c r="D24" s="607">
        <v>0</v>
      </c>
      <c r="E24" s="607">
        <v>0</v>
      </c>
      <c r="F24" s="607">
        <v>12</v>
      </c>
      <c r="G24" s="459">
        <f t="shared" si="0"/>
        <v>0</v>
      </c>
    </row>
    <row r="25" spans="1:7" x14ac:dyDescent="0.25">
      <c r="A25" s="783">
        <v>125</v>
      </c>
      <c r="B25" s="785" t="s">
        <v>779</v>
      </c>
      <c r="C25" s="417" t="s">
        <v>835</v>
      </c>
      <c r="D25" s="607">
        <f>5+ 32</f>
        <v>37</v>
      </c>
      <c r="E25" s="607">
        <f>+D25</f>
        <v>37</v>
      </c>
      <c r="F25" s="607">
        <v>107</v>
      </c>
      <c r="G25" s="459">
        <f t="shared" si="0"/>
        <v>0.34579439252336447</v>
      </c>
    </row>
    <row r="26" spans="1:7" ht="26.4" x14ac:dyDescent="0.25">
      <c r="A26" s="784"/>
      <c r="B26" s="786"/>
      <c r="C26" s="417" t="s">
        <v>825</v>
      </c>
      <c r="D26" s="607">
        <f>1570233+1653750</f>
        <v>3223983</v>
      </c>
      <c r="E26" s="607">
        <f>+D26</f>
        <v>3223983</v>
      </c>
      <c r="F26" s="607">
        <v>22568106</v>
      </c>
      <c r="G26" s="459">
        <f t="shared" si="0"/>
        <v>0.14285571859685522</v>
      </c>
    </row>
    <row r="27" spans="1:7" ht="26.4" x14ac:dyDescent="0.25">
      <c r="A27" s="783">
        <v>126</v>
      </c>
      <c r="B27" s="795" t="s">
        <v>780</v>
      </c>
      <c r="C27" s="417" t="s">
        <v>836</v>
      </c>
      <c r="D27" s="607">
        <v>0</v>
      </c>
      <c r="E27" s="607">
        <v>0</v>
      </c>
      <c r="F27" s="607">
        <v>0</v>
      </c>
      <c r="G27" s="459" t="str">
        <f t="shared" si="0"/>
        <v/>
      </c>
    </row>
    <row r="28" spans="1:7" ht="26.4" x14ac:dyDescent="0.25">
      <c r="A28" s="784"/>
      <c r="B28" s="794"/>
      <c r="C28" s="417" t="s">
        <v>825</v>
      </c>
      <c r="D28" s="607">
        <v>0</v>
      </c>
      <c r="E28" s="607">
        <v>0</v>
      </c>
      <c r="F28" s="607">
        <v>0</v>
      </c>
      <c r="G28" s="459" t="str">
        <f t="shared" si="0"/>
        <v/>
      </c>
    </row>
    <row r="29" spans="1:7" ht="26.4" x14ac:dyDescent="0.25">
      <c r="A29" s="416">
        <v>131</v>
      </c>
      <c r="B29" s="417" t="s">
        <v>781</v>
      </c>
      <c r="C29" s="417" t="s">
        <v>826</v>
      </c>
      <c r="D29" s="607">
        <v>0</v>
      </c>
      <c r="E29" s="607">
        <v>0</v>
      </c>
      <c r="F29" s="607">
        <v>0</v>
      </c>
      <c r="G29" s="459" t="str">
        <f t="shared" si="0"/>
        <v/>
      </c>
    </row>
    <row r="30" spans="1:7" ht="26.4" x14ac:dyDescent="0.25">
      <c r="A30" s="416">
        <v>132</v>
      </c>
      <c r="B30" s="417" t="s">
        <v>782</v>
      </c>
      <c r="C30" s="417" t="s">
        <v>831</v>
      </c>
      <c r="D30" s="607">
        <v>0</v>
      </c>
      <c r="E30" s="607">
        <v>0</v>
      </c>
      <c r="F30" s="607">
        <v>97</v>
      </c>
      <c r="G30" s="459">
        <f t="shared" si="0"/>
        <v>0</v>
      </c>
    </row>
    <row r="31" spans="1:7" x14ac:dyDescent="0.25">
      <c r="A31" s="416">
        <v>133</v>
      </c>
      <c r="B31" s="417" t="s">
        <v>783</v>
      </c>
      <c r="C31" s="417" t="s">
        <v>837</v>
      </c>
      <c r="D31" s="607">
        <v>0</v>
      </c>
      <c r="E31" s="607">
        <v>0</v>
      </c>
      <c r="F31" s="607">
        <v>5</v>
      </c>
      <c r="G31" s="459">
        <f t="shared" si="0"/>
        <v>0</v>
      </c>
    </row>
    <row r="32" spans="1:7" ht="26.4" x14ac:dyDescent="0.25">
      <c r="A32" s="435">
        <v>141</v>
      </c>
      <c r="B32" s="436" t="s">
        <v>784</v>
      </c>
      <c r="C32" s="417" t="s">
        <v>838</v>
      </c>
      <c r="D32" s="607">
        <v>0</v>
      </c>
      <c r="E32" s="607">
        <v>0</v>
      </c>
      <c r="F32" s="607">
        <v>0</v>
      </c>
      <c r="G32" s="459" t="str">
        <f t="shared" si="0"/>
        <v/>
      </c>
    </row>
    <row r="33" spans="1:7" x14ac:dyDescent="0.25">
      <c r="A33" s="783">
        <v>142</v>
      </c>
      <c r="B33" s="785" t="s">
        <v>785</v>
      </c>
      <c r="C33" s="417" t="s">
        <v>839</v>
      </c>
      <c r="D33" s="607">
        <v>0</v>
      </c>
      <c r="E33" s="607">
        <v>0</v>
      </c>
      <c r="F33" s="607">
        <v>0</v>
      </c>
      <c r="G33" s="459" t="str">
        <f t="shared" si="0"/>
        <v/>
      </c>
    </row>
    <row r="34" spans="1:7" ht="27" thickBot="1" x14ac:dyDescent="0.3">
      <c r="A34" s="790"/>
      <c r="B34" s="791"/>
      <c r="C34" s="449" t="s">
        <v>840</v>
      </c>
      <c r="D34" s="608">
        <v>0</v>
      </c>
      <c r="E34" s="608">
        <v>0</v>
      </c>
      <c r="F34" s="608">
        <v>0</v>
      </c>
      <c r="G34" s="461" t="str">
        <f t="shared" si="0"/>
        <v/>
      </c>
    </row>
    <row r="36" spans="1:7" x14ac:dyDescent="0.25">
      <c r="A36" s="789" t="s">
        <v>817</v>
      </c>
      <c r="B36" s="789"/>
      <c r="D36" s="432" t="s">
        <v>885</v>
      </c>
    </row>
    <row r="37" spans="1:7" ht="13.8" thickBot="1" x14ac:dyDescent="0.3"/>
    <row r="38" spans="1:7" ht="42" customHeight="1" thickBot="1" x14ac:dyDescent="0.3">
      <c r="A38" s="455" t="s">
        <v>771</v>
      </c>
      <c r="B38" s="456" t="s">
        <v>809</v>
      </c>
      <c r="C38" s="456" t="s">
        <v>841</v>
      </c>
      <c r="D38" s="456" t="s">
        <v>862</v>
      </c>
      <c r="E38" s="456" t="s">
        <v>863</v>
      </c>
      <c r="F38" s="456" t="s">
        <v>864</v>
      </c>
      <c r="G38" s="457" t="s">
        <v>865</v>
      </c>
    </row>
    <row r="39" spans="1:7" x14ac:dyDescent="0.25">
      <c r="A39" s="792">
        <v>211</v>
      </c>
      <c r="B39" s="793" t="s">
        <v>786</v>
      </c>
      <c r="C39" s="437" t="s">
        <v>842</v>
      </c>
      <c r="D39" s="606">
        <v>7389</v>
      </c>
      <c r="E39" s="606">
        <v>7389</v>
      </c>
      <c r="F39" s="606">
        <v>7600</v>
      </c>
      <c r="G39" s="458">
        <f>IF(ISERROR(E39/F39),"",E39/F39)</f>
        <v>0.97223684210526318</v>
      </c>
    </row>
    <row r="40" spans="1:7" ht="42.75" customHeight="1" x14ac:dyDescent="0.25">
      <c r="A40" s="784"/>
      <c r="B40" s="794"/>
      <c r="C40" s="417" t="s">
        <v>843</v>
      </c>
      <c r="D40" s="607">
        <v>66693</v>
      </c>
      <c r="E40" s="607">
        <v>66693</v>
      </c>
      <c r="F40" s="607">
        <v>60000</v>
      </c>
      <c r="G40" s="459">
        <f t="shared" ref="G40:G67" si="1">IF(ISERROR(E40/F40),"",E40/F40)</f>
        <v>1.11155</v>
      </c>
    </row>
    <row r="41" spans="1:7" x14ac:dyDescent="0.25">
      <c r="A41" s="783">
        <v>212</v>
      </c>
      <c r="B41" s="785" t="s">
        <v>787</v>
      </c>
      <c r="C41" s="417" t="s">
        <v>842</v>
      </c>
      <c r="D41" s="607">
        <v>0</v>
      </c>
      <c r="E41" s="607">
        <v>0</v>
      </c>
      <c r="F41" s="607">
        <v>0</v>
      </c>
      <c r="G41" s="459" t="str">
        <f t="shared" si="1"/>
        <v/>
      </c>
    </row>
    <row r="42" spans="1:7" ht="40.5" customHeight="1" x14ac:dyDescent="0.25">
      <c r="A42" s="784"/>
      <c r="B42" s="786"/>
      <c r="C42" s="417" t="s">
        <v>843</v>
      </c>
      <c r="D42" s="607">
        <v>0</v>
      </c>
      <c r="E42" s="607">
        <v>0</v>
      </c>
      <c r="F42" s="607">
        <v>0</v>
      </c>
      <c r="G42" s="459" t="str">
        <f t="shared" si="1"/>
        <v/>
      </c>
    </row>
    <row r="43" spans="1:7" x14ac:dyDescent="0.25">
      <c r="A43" s="783">
        <v>213</v>
      </c>
      <c r="B43" s="785" t="s">
        <v>788</v>
      </c>
      <c r="C43" s="417" t="s">
        <v>842</v>
      </c>
      <c r="D43" s="607">
        <v>0</v>
      </c>
      <c r="E43" s="607">
        <v>0</v>
      </c>
      <c r="F43" s="607">
        <v>0</v>
      </c>
      <c r="G43" s="459" t="str">
        <f t="shared" si="1"/>
        <v/>
      </c>
    </row>
    <row r="44" spans="1:7" x14ac:dyDescent="0.25">
      <c r="A44" s="784"/>
      <c r="B44" s="786"/>
      <c r="C44" s="417" t="s">
        <v>843</v>
      </c>
      <c r="D44" s="607">
        <v>0</v>
      </c>
      <c r="E44" s="607">
        <v>0</v>
      </c>
      <c r="F44" s="607">
        <v>0</v>
      </c>
      <c r="G44" s="459" t="str">
        <f t="shared" si="1"/>
        <v/>
      </c>
    </row>
    <row r="45" spans="1:7" x14ac:dyDescent="0.25">
      <c r="A45" s="783">
        <v>214</v>
      </c>
      <c r="B45" s="795" t="s">
        <v>789</v>
      </c>
      <c r="C45" s="417" t="s">
        <v>842</v>
      </c>
      <c r="D45" s="607">
        <f>396+6932+2314+70+1268+1208</f>
        <v>12188</v>
      </c>
      <c r="E45" s="607">
        <f>+D45</f>
        <v>12188</v>
      </c>
      <c r="F45" s="607">
        <v>9000</v>
      </c>
      <c r="G45" s="459">
        <f t="shared" si="1"/>
        <v>1.3542222222222222</v>
      </c>
    </row>
    <row r="46" spans="1:7" ht="26.4" x14ac:dyDescent="0.25">
      <c r="A46" s="792"/>
      <c r="B46" s="793"/>
      <c r="C46" s="417" t="s">
        <v>844</v>
      </c>
      <c r="D46" s="607">
        <f>2390+43599+6649+73+115885</f>
        <v>168596</v>
      </c>
      <c r="E46" s="607">
        <f>+D46</f>
        <v>168596</v>
      </c>
      <c r="F46" s="607">
        <v>160000</v>
      </c>
      <c r="G46" s="459">
        <f t="shared" si="1"/>
        <v>1.053725</v>
      </c>
    </row>
    <row r="47" spans="1:7" x14ac:dyDescent="0.25">
      <c r="A47" s="792"/>
      <c r="B47" s="793"/>
      <c r="C47" s="417" t="s">
        <v>845</v>
      </c>
      <c r="D47" s="607">
        <f>+D46</f>
        <v>168596</v>
      </c>
      <c r="E47" s="607">
        <f>+E46</f>
        <v>168596</v>
      </c>
      <c r="F47" s="607">
        <f>+F46</f>
        <v>160000</v>
      </c>
      <c r="G47" s="459">
        <f t="shared" si="1"/>
        <v>1.053725</v>
      </c>
    </row>
    <row r="48" spans="1:7" x14ac:dyDescent="0.25">
      <c r="A48" s="784"/>
      <c r="B48" s="794"/>
      <c r="C48" s="417" t="s">
        <v>846</v>
      </c>
      <c r="D48" s="607">
        <v>11235</v>
      </c>
      <c r="E48" s="607">
        <v>11235</v>
      </c>
      <c r="F48" s="607">
        <v>9000</v>
      </c>
      <c r="G48" s="459">
        <f t="shared" si="1"/>
        <v>1.2483333333333333</v>
      </c>
    </row>
    <row r="49" spans="1:7" x14ac:dyDescent="0.25">
      <c r="A49" s="783">
        <v>215</v>
      </c>
      <c r="B49" s="785" t="s">
        <v>790</v>
      </c>
      <c r="C49" s="417" t="s">
        <v>831</v>
      </c>
      <c r="D49" s="607">
        <v>0</v>
      </c>
      <c r="E49" s="607">
        <v>0</v>
      </c>
      <c r="F49" s="607">
        <v>0</v>
      </c>
      <c r="G49" s="459" t="str">
        <f t="shared" si="1"/>
        <v/>
      </c>
    </row>
    <row r="50" spans="1:7" x14ac:dyDescent="0.25">
      <c r="A50" s="784"/>
      <c r="B50" s="786"/>
      <c r="C50" s="417" t="s">
        <v>846</v>
      </c>
      <c r="D50" s="607">
        <v>0</v>
      </c>
      <c r="E50" s="607">
        <v>0</v>
      </c>
      <c r="F50" s="607">
        <v>0</v>
      </c>
      <c r="G50" s="459" t="str">
        <f t="shared" si="1"/>
        <v/>
      </c>
    </row>
    <row r="51" spans="1:7" x14ac:dyDescent="0.25">
      <c r="A51" s="783">
        <v>216</v>
      </c>
      <c r="B51" s="785" t="s">
        <v>791</v>
      </c>
      <c r="C51" s="417" t="s">
        <v>842</v>
      </c>
      <c r="D51" s="607">
        <v>0</v>
      </c>
      <c r="E51" s="607">
        <v>0</v>
      </c>
      <c r="F51" s="607">
        <v>0</v>
      </c>
      <c r="G51" s="459" t="str">
        <f t="shared" si="1"/>
        <v/>
      </c>
    </row>
    <row r="52" spans="1:7" ht="26.4" x14ac:dyDescent="0.25">
      <c r="A52" s="784"/>
      <c r="B52" s="786"/>
      <c r="C52" s="417" t="s">
        <v>825</v>
      </c>
      <c r="D52" s="607">
        <v>0</v>
      </c>
      <c r="E52" s="607">
        <v>0</v>
      </c>
      <c r="F52" s="607">
        <v>0</v>
      </c>
      <c r="G52" s="459" t="str">
        <f t="shared" si="1"/>
        <v/>
      </c>
    </row>
    <row r="53" spans="1:7" x14ac:dyDescent="0.25">
      <c r="A53" s="787">
        <v>221</v>
      </c>
      <c r="B53" s="788" t="s">
        <v>792</v>
      </c>
      <c r="C53" s="417" t="s">
        <v>826</v>
      </c>
      <c r="D53" s="607">
        <v>0</v>
      </c>
      <c r="E53" s="607">
        <v>0</v>
      </c>
      <c r="F53" s="607">
        <v>0</v>
      </c>
      <c r="G53" s="459" t="str">
        <f t="shared" si="1"/>
        <v/>
      </c>
    </row>
    <row r="54" spans="1:7" x14ac:dyDescent="0.25">
      <c r="A54" s="787"/>
      <c r="B54" s="788"/>
      <c r="C54" s="417" t="s">
        <v>847</v>
      </c>
      <c r="D54" s="607">
        <v>0</v>
      </c>
      <c r="E54" s="607">
        <v>0</v>
      </c>
      <c r="F54" s="607">
        <v>0</v>
      </c>
      <c r="G54" s="459" t="str">
        <f t="shared" si="1"/>
        <v/>
      </c>
    </row>
    <row r="55" spans="1:7" x14ac:dyDescent="0.25">
      <c r="A55" s="787">
        <v>222</v>
      </c>
      <c r="B55" s="788" t="s">
        <v>793</v>
      </c>
      <c r="C55" s="417" t="s">
        <v>826</v>
      </c>
      <c r="D55" s="607">
        <v>0</v>
      </c>
      <c r="E55" s="607">
        <v>0</v>
      </c>
      <c r="F55" s="607">
        <v>0</v>
      </c>
      <c r="G55" s="459" t="str">
        <f t="shared" si="1"/>
        <v/>
      </c>
    </row>
    <row r="56" spans="1:7" x14ac:dyDescent="0.25">
      <c r="A56" s="787"/>
      <c r="B56" s="788"/>
      <c r="C56" s="417" t="s">
        <v>843</v>
      </c>
      <c r="D56" s="607">
        <v>0</v>
      </c>
      <c r="E56" s="607">
        <v>0</v>
      </c>
      <c r="F56" s="607">
        <v>0</v>
      </c>
      <c r="G56" s="459" t="str">
        <f t="shared" si="1"/>
        <v/>
      </c>
    </row>
    <row r="57" spans="1:7" x14ac:dyDescent="0.25">
      <c r="A57" s="787">
        <v>223</v>
      </c>
      <c r="B57" s="788" t="s">
        <v>794</v>
      </c>
      <c r="C57" s="417" t="s">
        <v>826</v>
      </c>
      <c r="D57" s="607">
        <v>0</v>
      </c>
      <c r="E57" s="607">
        <v>0</v>
      </c>
      <c r="F57" s="607">
        <v>0</v>
      </c>
      <c r="G57" s="459" t="str">
        <f t="shared" si="1"/>
        <v/>
      </c>
    </row>
    <row r="58" spans="1:7" x14ac:dyDescent="0.25">
      <c r="A58" s="787"/>
      <c r="B58" s="788"/>
      <c r="C58" s="417" t="s">
        <v>847</v>
      </c>
      <c r="D58" s="607">
        <v>0</v>
      </c>
      <c r="E58" s="607">
        <v>0</v>
      </c>
      <c r="F58" s="607">
        <v>0</v>
      </c>
      <c r="G58" s="459" t="str">
        <f t="shared" si="1"/>
        <v/>
      </c>
    </row>
    <row r="59" spans="1:7" x14ac:dyDescent="0.25">
      <c r="A59" s="787">
        <v>224</v>
      </c>
      <c r="B59" s="788" t="s">
        <v>795</v>
      </c>
      <c r="C59" s="417" t="s">
        <v>832</v>
      </c>
      <c r="D59" s="607">
        <v>0</v>
      </c>
      <c r="E59" s="607">
        <v>0</v>
      </c>
      <c r="F59" s="607">
        <v>0</v>
      </c>
      <c r="G59" s="459" t="str">
        <f t="shared" si="1"/>
        <v/>
      </c>
    </row>
    <row r="60" spans="1:7" x14ac:dyDescent="0.25">
      <c r="A60" s="787"/>
      <c r="B60" s="788"/>
      <c r="C60" s="417" t="s">
        <v>848</v>
      </c>
      <c r="D60" s="607">
        <v>0</v>
      </c>
      <c r="E60" s="607">
        <v>0</v>
      </c>
      <c r="F60" s="607">
        <v>0</v>
      </c>
      <c r="G60" s="459" t="str">
        <f t="shared" si="1"/>
        <v/>
      </c>
    </row>
    <row r="61" spans="1:7" x14ac:dyDescent="0.25">
      <c r="A61" s="783">
        <v>225</v>
      </c>
      <c r="B61" s="785" t="s">
        <v>796</v>
      </c>
      <c r="C61" s="417" t="s">
        <v>832</v>
      </c>
      <c r="D61" s="607">
        <v>0</v>
      </c>
      <c r="E61" s="607">
        <v>0</v>
      </c>
      <c r="F61" s="607">
        <v>0</v>
      </c>
      <c r="G61" s="459" t="str">
        <f t="shared" si="1"/>
        <v/>
      </c>
    </row>
    <row r="62" spans="1:7" ht="26.4" x14ac:dyDescent="0.25">
      <c r="A62" s="792"/>
      <c r="B62" s="796"/>
      <c r="C62" s="417" t="s">
        <v>849</v>
      </c>
      <c r="D62" s="607">
        <v>0</v>
      </c>
      <c r="E62" s="607">
        <v>0</v>
      </c>
      <c r="F62" s="607">
        <v>0</v>
      </c>
      <c r="G62" s="459" t="str">
        <f t="shared" si="1"/>
        <v/>
      </c>
    </row>
    <row r="63" spans="1:7" ht="26.4" x14ac:dyDescent="0.25">
      <c r="A63" s="792"/>
      <c r="B63" s="796"/>
      <c r="C63" s="417" t="s">
        <v>850</v>
      </c>
      <c r="D63" s="607">
        <v>0</v>
      </c>
      <c r="E63" s="607">
        <v>0</v>
      </c>
      <c r="F63" s="607">
        <v>0</v>
      </c>
      <c r="G63" s="459" t="str">
        <f t="shared" si="1"/>
        <v/>
      </c>
    </row>
    <row r="64" spans="1:7" x14ac:dyDescent="0.25">
      <c r="A64" s="784"/>
      <c r="B64" s="786"/>
      <c r="C64" s="417" t="s">
        <v>846</v>
      </c>
      <c r="D64" s="607">
        <v>0</v>
      </c>
      <c r="E64" s="607">
        <v>0</v>
      </c>
      <c r="F64" s="607">
        <v>0</v>
      </c>
      <c r="G64" s="459" t="str">
        <f t="shared" si="1"/>
        <v/>
      </c>
    </row>
    <row r="65" spans="1:7" ht="26.4" x14ac:dyDescent="0.25">
      <c r="A65" s="435">
        <v>226</v>
      </c>
      <c r="B65" s="436" t="s">
        <v>797</v>
      </c>
      <c r="C65" s="417" t="s">
        <v>837</v>
      </c>
      <c r="D65" s="607">
        <v>0</v>
      </c>
      <c r="E65" s="607">
        <v>0</v>
      </c>
      <c r="F65" s="607">
        <v>180</v>
      </c>
      <c r="G65" s="459">
        <f t="shared" si="1"/>
        <v>0</v>
      </c>
    </row>
    <row r="66" spans="1:7" x14ac:dyDescent="0.25">
      <c r="A66" s="783">
        <v>227</v>
      </c>
      <c r="B66" s="785" t="s">
        <v>791</v>
      </c>
      <c r="C66" s="417" t="s">
        <v>829</v>
      </c>
      <c r="D66" s="609">
        <v>1</v>
      </c>
      <c r="E66" s="609">
        <v>1</v>
      </c>
      <c r="F66" s="609">
        <v>25</v>
      </c>
      <c r="G66" s="459">
        <f t="shared" si="1"/>
        <v>0.04</v>
      </c>
    </row>
    <row r="67" spans="1:7" ht="27" thickBot="1" x14ac:dyDescent="0.3">
      <c r="A67" s="790"/>
      <c r="B67" s="791"/>
      <c r="C67" s="449" t="s">
        <v>825</v>
      </c>
      <c r="D67" s="610">
        <v>26230</v>
      </c>
      <c r="E67" s="610">
        <v>26230</v>
      </c>
      <c r="F67" s="610">
        <v>651230</v>
      </c>
      <c r="G67" s="461">
        <f t="shared" si="1"/>
        <v>4.0277628487631098E-2</v>
      </c>
    </row>
    <row r="68" spans="1:7" x14ac:dyDescent="0.25">
      <c r="D68" s="611"/>
      <c r="E68" s="611"/>
      <c r="F68" s="611"/>
    </row>
    <row r="69" spans="1:7" x14ac:dyDescent="0.25">
      <c r="A69" s="789" t="s">
        <v>820</v>
      </c>
      <c r="B69" s="789"/>
      <c r="D69" s="611"/>
      <c r="E69" s="611"/>
      <c r="F69" s="611"/>
    </row>
    <row r="70" spans="1:7" ht="13.8" thickBot="1" x14ac:dyDescent="0.3">
      <c r="D70" s="611"/>
      <c r="E70" s="611"/>
      <c r="F70" s="611"/>
    </row>
    <row r="71" spans="1:7" ht="42" customHeight="1" thickBot="1" x14ac:dyDescent="0.3">
      <c r="A71" s="455" t="s">
        <v>771</v>
      </c>
      <c r="B71" s="456" t="s">
        <v>809</v>
      </c>
      <c r="C71" s="456" t="s">
        <v>841</v>
      </c>
      <c r="D71" s="612" t="s">
        <v>862</v>
      </c>
      <c r="E71" s="613" t="s">
        <v>863</v>
      </c>
      <c r="F71" s="614" t="s">
        <v>864</v>
      </c>
      <c r="G71" s="462" t="s">
        <v>865</v>
      </c>
    </row>
    <row r="72" spans="1:7" x14ac:dyDescent="0.25">
      <c r="A72" s="792">
        <v>311</v>
      </c>
      <c r="B72" s="796" t="s">
        <v>798</v>
      </c>
      <c r="C72" s="463" t="s">
        <v>826</v>
      </c>
      <c r="D72" s="606">
        <v>0</v>
      </c>
      <c r="E72" s="606">
        <v>0</v>
      </c>
      <c r="F72" s="606">
        <v>200</v>
      </c>
      <c r="G72" s="459">
        <f>IF(ISERR(E72/F72),"",E72/F72)</f>
        <v>0</v>
      </c>
    </row>
    <row r="73" spans="1:7" ht="26.4" x14ac:dyDescent="0.25">
      <c r="A73" s="784"/>
      <c r="B73" s="786"/>
      <c r="C73" s="417" t="s">
        <v>825</v>
      </c>
      <c r="D73" s="607">
        <v>0</v>
      </c>
      <c r="E73" s="607">
        <v>0</v>
      </c>
      <c r="F73" s="607">
        <v>15078222</v>
      </c>
      <c r="G73" s="459">
        <f t="shared" ref="G73:G85" si="2">IF(ISERR(E73/F73),"",E73/F73)</f>
        <v>0</v>
      </c>
    </row>
    <row r="74" spans="1:7" x14ac:dyDescent="0.25">
      <c r="A74" s="446">
        <v>312</v>
      </c>
      <c r="B74" s="417" t="s">
        <v>799</v>
      </c>
      <c r="C74" s="464" t="s">
        <v>851</v>
      </c>
      <c r="D74" s="607">
        <v>0</v>
      </c>
      <c r="E74" s="607">
        <v>0</v>
      </c>
      <c r="F74" s="607">
        <v>0</v>
      </c>
      <c r="G74" s="459" t="str">
        <f t="shared" si="2"/>
        <v/>
      </c>
    </row>
    <row r="75" spans="1:7" x14ac:dyDescent="0.25">
      <c r="A75" s="783">
        <v>313</v>
      </c>
      <c r="B75" s="785" t="s">
        <v>800</v>
      </c>
      <c r="C75" s="464" t="s">
        <v>852</v>
      </c>
      <c r="D75" s="607">
        <v>0</v>
      </c>
      <c r="E75" s="607">
        <v>0</v>
      </c>
      <c r="F75" s="607">
        <v>10</v>
      </c>
      <c r="G75" s="459">
        <f t="shared" si="2"/>
        <v>0</v>
      </c>
    </row>
    <row r="76" spans="1:7" ht="26.4" x14ac:dyDescent="0.25">
      <c r="A76" s="784"/>
      <c r="B76" s="786"/>
      <c r="C76" s="417" t="s">
        <v>825</v>
      </c>
      <c r="D76" s="607">
        <v>0</v>
      </c>
      <c r="E76" s="607">
        <v>0</v>
      </c>
      <c r="F76" s="607">
        <v>3750000</v>
      </c>
      <c r="G76" s="459">
        <f t="shared" si="2"/>
        <v>0</v>
      </c>
    </row>
    <row r="77" spans="1:7" x14ac:dyDescent="0.25">
      <c r="A77" s="783">
        <v>321</v>
      </c>
      <c r="B77" s="785" t="s">
        <v>801</v>
      </c>
      <c r="C77" s="464" t="s">
        <v>837</v>
      </c>
      <c r="D77" s="607">
        <v>1</v>
      </c>
      <c r="E77" s="607">
        <v>1</v>
      </c>
      <c r="F77" s="607">
        <v>88</v>
      </c>
      <c r="G77" s="459">
        <f t="shared" si="2"/>
        <v>1.1363636363636364E-2</v>
      </c>
    </row>
    <row r="78" spans="1:7" ht="26.4" x14ac:dyDescent="0.25">
      <c r="A78" s="784"/>
      <c r="B78" s="786"/>
      <c r="C78" s="417" t="s">
        <v>825</v>
      </c>
      <c r="D78" s="607">
        <f>117600/0.8</f>
        <v>147000</v>
      </c>
      <c r="E78" s="607">
        <f>+D78</f>
        <v>147000</v>
      </c>
      <c r="F78" s="607">
        <v>21421527</v>
      </c>
      <c r="G78" s="459">
        <f t="shared" si="2"/>
        <v>6.8622558980039102E-3</v>
      </c>
    </row>
    <row r="79" spans="1:7" x14ac:dyDescent="0.25">
      <c r="A79" s="783">
        <v>322</v>
      </c>
      <c r="B79" s="785" t="s">
        <v>802</v>
      </c>
      <c r="C79" s="464" t="s">
        <v>853</v>
      </c>
      <c r="D79" s="607">
        <v>0</v>
      </c>
      <c r="E79" s="607">
        <v>0</v>
      </c>
      <c r="F79" s="607">
        <v>0</v>
      </c>
      <c r="G79" s="459" t="str">
        <f t="shared" si="2"/>
        <v/>
      </c>
    </row>
    <row r="80" spans="1:7" ht="26.4" x14ac:dyDescent="0.25">
      <c r="A80" s="784"/>
      <c r="B80" s="786"/>
      <c r="C80" s="417" t="s">
        <v>825</v>
      </c>
      <c r="D80" s="607">
        <v>0</v>
      </c>
      <c r="E80" s="607">
        <v>0</v>
      </c>
      <c r="F80" s="607">
        <v>0</v>
      </c>
      <c r="G80" s="459" t="str">
        <f t="shared" si="2"/>
        <v/>
      </c>
    </row>
    <row r="81" spans="1:7" x14ac:dyDescent="0.25">
      <c r="A81" s="783">
        <v>323</v>
      </c>
      <c r="B81" s="785" t="s">
        <v>803</v>
      </c>
      <c r="C81" s="464" t="s">
        <v>837</v>
      </c>
      <c r="D81" s="607">
        <v>0</v>
      </c>
      <c r="E81" s="607">
        <v>0</v>
      </c>
      <c r="F81" s="607">
        <v>35</v>
      </c>
      <c r="G81" s="459">
        <f t="shared" si="2"/>
        <v>0</v>
      </c>
    </row>
    <row r="82" spans="1:7" ht="26.4" x14ac:dyDescent="0.25">
      <c r="A82" s="784"/>
      <c r="B82" s="786"/>
      <c r="C82" s="417" t="s">
        <v>825</v>
      </c>
      <c r="D82" s="607">
        <v>0</v>
      </c>
      <c r="E82" s="607">
        <v>0</v>
      </c>
      <c r="F82" s="607">
        <v>1360000</v>
      </c>
      <c r="G82" s="459">
        <f t="shared" si="2"/>
        <v>0</v>
      </c>
    </row>
    <row r="83" spans="1:7" x14ac:dyDescent="0.25">
      <c r="A83" s="783">
        <v>331</v>
      </c>
      <c r="B83" s="785" t="s">
        <v>804</v>
      </c>
      <c r="C83" s="464" t="s">
        <v>854</v>
      </c>
      <c r="D83" s="607">
        <v>0</v>
      </c>
      <c r="E83" s="607">
        <v>0</v>
      </c>
      <c r="F83" s="607">
        <v>0</v>
      </c>
      <c r="G83" s="459" t="str">
        <f t="shared" si="2"/>
        <v/>
      </c>
    </row>
    <row r="84" spans="1:7" ht="30.75" customHeight="1" x14ac:dyDescent="0.25">
      <c r="A84" s="792"/>
      <c r="B84" s="796"/>
      <c r="C84" s="465" t="s">
        <v>823</v>
      </c>
      <c r="D84" s="615">
        <v>0</v>
      </c>
      <c r="E84" s="615">
        <v>0</v>
      </c>
      <c r="F84" s="615">
        <v>0</v>
      </c>
      <c r="G84" s="459" t="str">
        <f t="shared" si="2"/>
        <v/>
      </c>
    </row>
    <row r="85" spans="1:7" ht="19.5" customHeight="1" thickBot="1" x14ac:dyDescent="0.3">
      <c r="A85" s="374">
        <v>341</v>
      </c>
      <c r="B85" s="439" t="s">
        <v>805</v>
      </c>
      <c r="C85" s="466" t="s">
        <v>837</v>
      </c>
      <c r="D85" s="608">
        <v>0</v>
      </c>
      <c r="E85" s="608">
        <v>0</v>
      </c>
      <c r="F85" s="608">
        <v>0</v>
      </c>
      <c r="G85" s="461" t="str">
        <f t="shared" si="2"/>
        <v/>
      </c>
    </row>
    <row r="87" spans="1:7" x14ac:dyDescent="0.25">
      <c r="A87" s="789" t="s">
        <v>821</v>
      </c>
      <c r="B87" s="789"/>
    </row>
    <row r="88" spans="1:7" ht="13.8" thickBot="1" x14ac:dyDescent="0.3"/>
    <row r="89" spans="1:7" ht="42" customHeight="1" thickBot="1" x14ac:dyDescent="0.3">
      <c r="A89" s="560" t="s">
        <v>771</v>
      </c>
      <c r="B89" s="558" t="s">
        <v>809</v>
      </c>
      <c r="C89" s="558" t="s">
        <v>841</v>
      </c>
      <c r="D89" s="557" t="s">
        <v>862</v>
      </c>
      <c r="E89" s="557" t="s">
        <v>863</v>
      </c>
      <c r="F89" s="558" t="s">
        <v>864</v>
      </c>
      <c r="G89" s="559" t="s">
        <v>865</v>
      </c>
    </row>
    <row r="90" spans="1:7" x14ac:dyDescent="0.25">
      <c r="A90" s="781" t="s">
        <v>714</v>
      </c>
      <c r="B90" s="779" t="s">
        <v>822</v>
      </c>
      <c r="C90" s="575" t="s">
        <v>856</v>
      </c>
      <c r="D90" s="616">
        <v>0</v>
      </c>
      <c r="E90" s="606">
        <v>0</v>
      </c>
      <c r="F90" s="606">
        <v>4</v>
      </c>
      <c r="G90" s="576">
        <f>IF(ISERR(E90/F90),"",E90/F90)</f>
        <v>0</v>
      </c>
    </row>
    <row r="91" spans="1:7" x14ac:dyDescent="0.25">
      <c r="A91" s="782"/>
      <c r="B91" s="780"/>
      <c r="C91" s="573" t="s">
        <v>857</v>
      </c>
      <c r="D91" s="617">
        <v>0</v>
      </c>
      <c r="E91" s="607">
        <v>0</v>
      </c>
      <c r="F91" s="607">
        <v>3000</v>
      </c>
      <c r="G91" s="459">
        <f t="shared" ref="G91:G97" si="3">IF(ISERR(E91/F91),"",E91/F91)</f>
        <v>0</v>
      </c>
    </row>
    <row r="92" spans="1:7" x14ac:dyDescent="0.25">
      <c r="A92" s="782"/>
      <c r="B92" s="780"/>
      <c r="C92" s="573" t="s">
        <v>858</v>
      </c>
      <c r="D92" s="618">
        <v>0</v>
      </c>
      <c r="E92" s="607">
        <v>0</v>
      </c>
      <c r="F92" s="607">
        <v>35000</v>
      </c>
      <c r="G92" s="459">
        <f t="shared" si="3"/>
        <v>0</v>
      </c>
    </row>
    <row r="93" spans="1:7" x14ac:dyDescent="0.25">
      <c r="A93" s="782"/>
      <c r="B93" s="780"/>
      <c r="C93" s="574" t="s">
        <v>859</v>
      </c>
      <c r="D93" s="617">
        <v>0</v>
      </c>
      <c r="E93" s="607">
        <v>0</v>
      </c>
      <c r="F93" s="607">
        <v>266</v>
      </c>
      <c r="G93" s="577">
        <f t="shared" si="3"/>
        <v>0</v>
      </c>
    </row>
    <row r="94" spans="1:7" x14ac:dyDescent="0.25">
      <c r="A94" s="782"/>
      <c r="B94" s="780"/>
      <c r="C94" s="574" t="s">
        <v>826</v>
      </c>
      <c r="D94" s="617">
        <v>0</v>
      </c>
      <c r="E94" s="607">
        <v>0</v>
      </c>
      <c r="F94" s="607">
        <v>678</v>
      </c>
      <c r="G94" s="577">
        <f t="shared" si="3"/>
        <v>0</v>
      </c>
    </row>
    <row r="95" spans="1:7" x14ac:dyDescent="0.25">
      <c r="A95" s="783">
        <v>421</v>
      </c>
      <c r="B95" s="785" t="s">
        <v>807</v>
      </c>
      <c r="C95" s="417" t="s">
        <v>860</v>
      </c>
      <c r="D95" s="617">
        <v>0</v>
      </c>
      <c r="E95" s="607">
        <v>0</v>
      </c>
      <c r="F95" s="607">
        <v>4</v>
      </c>
      <c r="G95" s="459">
        <f t="shared" si="3"/>
        <v>0</v>
      </c>
    </row>
    <row r="96" spans="1:7" x14ac:dyDescent="0.25">
      <c r="A96" s="784"/>
      <c r="B96" s="786"/>
      <c r="C96" s="417" t="s">
        <v>861</v>
      </c>
      <c r="D96" s="617">
        <v>0</v>
      </c>
      <c r="E96" s="607">
        <v>0</v>
      </c>
      <c r="F96" s="607">
        <v>4</v>
      </c>
      <c r="G96" s="459">
        <f t="shared" si="3"/>
        <v>0</v>
      </c>
    </row>
    <row r="97" spans="1:7" ht="27" thickBot="1" x14ac:dyDescent="0.3">
      <c r="A97" s="374">
        <v>431</v>
      </c>
      <c r="B97" s="449" t="s">
        <v>808</v>
      </c>
      <c r="C97" s="449" t="s">
        <v>837</v>
      </c>
      <c r="D97" s="619">
        <v>0</v>
      </c>
      <c r="E97" s="608">
        <v>0</v>
      </c>
      <c r="F97" s="608">
        <v>4</v>
      </c>
      <c r="G97" s="461">
        <f t="shared" si="3"/>
        <v>0</v>
      </c>
    </row>
  </sheetData>
  <sheetProtection selectLockedCells="1"/>
  <mergeCells count="65">
    <mergeCell ref="A87:B87"/>
    <mergeCell ref="A95:A96"/>
    <mergeCell ref="B95:B96"/>
    <mergeCell ref="A4:C4"/>
    <mergeCell ref="A81:A82"/>
    <mergeCell ref="B81:B82"/>
    <mergeCell ref="A83:A84"/>
    <mergeCell ref="B83:B84"/>
    <mergeCell ref="A77:A78"/>
    <mergeCell ref="B77:B78"/>
    <mergeCell ref="A79:A80"/>
    <mergeCell ref="B79:B80"/>
    <mergeCell ref="A69:B69"/>
    <mergeCell ref="A72:A73"/>
    <mergeCell ref="B72:B73"/>
    <mergeCell ref="A75:A76"/>
    <mergeCell ref="B75:B76"/>
    <mergeCell ref="A59:A60"/>
    <mergeCell ref="B59:B60"/>
    <mergeCell ref="A61:A64"/>
    <mergeCell ref="B61:B64"/>
    <mergeCell ref="A66:A67"/>
    <mergeCell ref="B66:B67"/>
    <mergeCell ref="A43:A44"/>
    <mergeCell ref="B43:B44"/>
    <mergeCell ref="A49:A50"/>
    <mergeCell ref="B49:B50"/>
    <mergeCell ref="A45:A48"/>
    <mergeCell ref="B45:B48"/>
    <mergeCell ref="B27:B28"/>
    <mergeCell ref="A13:A14"/>
    <mergeCell ref="B13:B14"/>
    <mergeCell ref="A15:A16"/>
    <mergeCell ref="B15:B16"/>
    <mergeCell ref="A6:B6"/>
    <mergeCell ref="A9:A10"/>
    <mergeCell ref="B9:B10"/>
    <mergeCell ref="A11:A12"/>
    <mergeCell ref="B11:B12"/>
    <mergeCell ref="A18:A19"/>
    <mergeCell ref="B18:B19"/>
    <mergeCell ref="A20:A21"/>
    <mergeCell ref="B20:B21"/>
    <mergeCell ref="B22:B23"/>
    <mergeCell ref="A22:A23"/>
    <mergeCell ref="A36:B36"/>
    <mergeCell ref="B25:B26"/>
    <mergeCell ref="A25:A26"/>
    <mergeCell ref="A33:A34"/>
    <mergeCell ref="B33:B34"/>
    <mergeCell ref="B41:B42"/>
    <mergeCell ref="A41:A42"/>
    <mergeCell ref="A39:A40"/>
    <mergeCell ref="B39:B40"/>
    <mergeCell ref="A27:A28"/>
    <mergeCell ref="B90:B94"/>
    <mergeCell ref="A90:A94"/>
    <mergeCell ref="A51:A52"/>
    <mergeCell ref="B51:B52"/>
    <mergeCell ref="A53:A54"/>
    <mergeCell ref="B53:B54"/>
    <mergeCell ref="A55:A56"/>
    <mergeCell ref="B55:B56"/>
    <mergeCell ref="A57:A58"/>
    <mergeCell ref="B57:B58"/>
  </mergeCells>
  <phoneticPr fontId="4" type="noConversion"/>
  <pageMargins left="0.75" right="0.75" top="1" bottom="1" header="0.5" footer="0.5"/>
  <pageSetup paperSize="9" scale="26" orientation="landscape" r:id="rId1"/>
  <headerFooter alignWithMargins="0"/>
  <rowBreaks count="2" manualBreakCount="2">
    <brk id="34" max="16383" man="1"/>
    <brk id="67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K7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1.5546875" style="64" customWidth="1"/>
    <col min="2" max="4" width="25.6640625" style="64" customWidth="1"/>
    <col min="5" max="6" width="15.6640625" style="64" customWidth="1"/>
    <col min="7" max="16384" width="9.109375" style="64"/>
  </cols>
  <sheetData>
    <row r="1" spans="1:11" ht="24.9" customHeight="1" x14ac:dyDescent="0.25">
      <c r="A1" s="25" t="s">
        <v>477</v>
      </c>
      <c r="B1" s="100" t="s">
        <v>822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65" customFormat="1" ht="24.9" customHeight="1" x14ac:dyDescent="0.25">
      <c r="A3" s="811" t="s">
        <v>250</v>
      </c>
      <c r="B3" s="877" t="s">
        <v>856</v>
      </c>
      <c r="C3" s="877" t="s">
        <v>857</v>
      </c>
      <c r="D3" s="877" t="s">
        <v>858</v>
      </c>
      <c r="E3" s="892" t="s">
        <v>12</v>
      </c>
      <c r="F3" s="823"/>
    </row>
    <row r="4" spans="1:11" s="165" customFormat="1" ht="24.9" customHeight="1" thickBot="1" x14ac:dyDescent="0.3">
      <c r="A4" s="812"/>
      <c r="B4" s="894"/>
      <c r="C4" s="894"/>
      <c r="D4" s="894"/>
      <c r="E4" s="167" t="s">
        <v>879</v>
      </c>
      <c r="F4" s="105" t="s">
        <v>875</v>
      </c>
    </row>
    <row r="5" spans="1:11" s="45" customFormat="1" ht="24.9" customHeight="1" x14ac:dyDescent="0.25">
      <c r="A5" s="168" t="s">
        <v>251</v>
      </c>
      <c r="B5" s="169">
        <v>0</v>
      </c>
      <c r="C5" s="169">
        <v>0</v>
      </c>
      <c r="D5" s="169">
        <v>0</v>
      </c>
      <c r="E5" s="133">
        <v>0</v>
      </c>
      <c r="F5" s="134">
        <v>0</v>
      </c>
    </row>
    <row r="6" spans="1:11" s="45" customFormat="1" ht="24.9" customHeight="1" thickBot="1" x14ac:dyDescent="0.3">
      <c r="A6" s="170" t="s">
        <v>252</v>
      </c>
      <c r="B6" s="171">
        <v>0</v>
      </c>
      <c r="C6" s="171">
        <v>0</v>
      </c>
      <c r="D6" s="171">
        <v>0</v>
      </c>
      <c r="E6" s="172">
        <v>0</v>
      </c>
      <c r="F6" s="173">
        <v>0</v>
      </c>
    </row>
    <row r="7" spans="1:11" ht="24.9" customHeight="1" thickBot="1" x14ac:dyDescent="0.3">
      <c r="A7" s="121" t="s">
        <v>875</v>
      </c>
      <c r="B7" s="174">
        <f>IF(COUNT(B5:B6)=0,"",SUM(B5:B6))</f>
        <v>0</v>
      </c>
      <c r="C7" s="174">
        <f>IF(COUNT(C5:C6)=0,"",SUM(C5:C6))</f>
        <v>0</v>
      </c>
      <c r="D7" s="174">
        <f>IF(COUNT(D5:D6)=0,"",SUM(D5:D6))</f>
        <v>0</v>
      </c>
      <c r="E7" s="175">
        <f>IF(COUNT(E5:E6)=0,"",SUM(E5:E6))</f>
        <v>0</v>
      </c>
      <c r="F7" s="124">
        <f>IF(COUNT(F5:F6)=0,"",SUM(F5:F6))</f>
        <v>0</v>
      </c>
    </row>
  </sheetData>
  <sheetProtection password="D63F" sheet="1" objects="1" scenarios="1" selectLockedCells="1"/>
  <mergeCells count="5">
    <mergeCell ref="A3:A4"/>
    <mergeCell ref="E3:F3"/>
    <mergeCell ref="B3:B4"/>
    <mergeCell ref="C3:C4"/>
    <mergeCell ref="D3:D4"/>
  </mergeCells>
  <phoneticPr fontId="4" type="noConversion"/>
  <pageMargins left="0.75" right="0.75" top="1" bottom="1" header="0.5" footer="0.5"/>
  <pageSetup paperSize="9" scale="87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J48"/>
  <sheetViews>
    <sheetView topLeftCell="A25" zoomScaleNormal="100" workbookViewId="0">
      <selection activeCell="D10" sqref="D10"/>
    </sheetView>
  </sheetViews>
  <sheetFormatPr defaultColWidth="9.109375" defaultRowHeight="24.9" customHeight="1" x14ac:dyDescent="0.25"/>
  <cols>
    <col min="1" max="1" width="8.33203125" style="64" customWidth="1"/>
    <col min="2" max="2" width="11.109375" style="127" customWidth="1"/>
    <col min="3" max="3" width="18.5546875" style="64" customWidth="1"/>
    <col min="4" max="4" width="16.109375" style="64" customWidth="1"/>
    <col min="5" max="5" width="16" style="64" customWidth="1"/>
    <col min="6" max="6" width="13.109375" style="64" customWidth="1"/>
    <col min="7" max="7" width="13.44140625" style="64" customWidth="1"/>
    <col min="8" max="8" width="14" style="64" customWidth="1"/>
    <col min="9" max="9" width="19.33203125" style="64" customWidth="1"/>
    <col min="10" max="10" width="17.33203125" style="64" customWidth="1"/>
    <col min="11" max="16384" width="9.109375" style="64"/>
  </cols>
  <sheetData>
    <row r="1" spans="1:10" ht="24.9" customHeight="1" x14ac:dyDescent="0.25">
      <c r="A1" s="25" t="s">
        <v>478</v>
      </c>
      <c r="B1" s="100" t="s">
        <v>822</v>
      </c>
      <c r="C1" s="100"/>
      <c r="D1" s="100"/>
      <c r="E1" s="100"/>
      <c r="F1" s="100"/>
      <c r="G1" s="100"/>
      <c r="H1" s="100"/>
      <c r="I1" s="100"/>
      <c r="J1" s="100"/>
    </row>
    <row r="2" spans="1:10" ht="24.9" customHeight="1" thickBot="1" x14ac:dyDescent="0.3"/>
    <row r="3" spans="1:10" s="45" customFormat="1" ht="24.9" customHeight="1" x14ac:dyDescent="0.25">
      <c r="A3" s="845" t="s">
        <v>253</v>
      </c>
      <c r="B3" s="811" t="s">
        <v>809</v>
      </c>
      <c r="C3" s="877" t="s">
        <v>859</v>
      </c>
      <c r="D3" s="821" t="s">
        <v>826</v>
      </c>
      <c r="E3" s="822"/>
      <c r="F3" s="822"/>
      <c r="G3" s="822"/>
      <c r="H3" s="823"/>
      <c r="I3" s="817" t="s">
        <v>12</v>
      </c>
      <c r="J3" s="810"/>
    </row>
    <row r="4" spans="1:10" s="45" customFormat="1" ht="24.9" customHeight="1" x14ac:dyDescent="0.25">
      <c r="A4" s="845"/>
      <c r="B4" s="811"/>
      <c r="C4" s="903"/>
      <c r="D4" s="905" t="s">
        <v>254</v>
      </c>
      <c r="E4" s="897"/>
      <c r="F4" s="897" t="s">
        <v>256</v>
      </c>
      <c r="G4" s="897" t="s">
        <v>257</v>
      </c>
      <c r="H4" s="876" t="s">
        <v>875</v>
      </c>
      <c r="I4" s="899" t="s">
        <v>879</v>
      </c>
      <c r="J4" s="876" t="s">
        <v>875</v>
      </c>
    </row>
    <row r="5" spans="1:10" s="45" customFormat="1" ht="24.9" customHeight="1" thickBot="1" x14ac:dyDescent="0.3">
      <c r="A5" s="825"/>
      <c r="B5" s="812"/>
      <c r="C5" s="878"/>
      <c r="D5" s="103" t="s">
        <v>255</v>
      </c>
      <c r="E5" s="104" t="s">
        <v>54</v>
      </c>
      <c r="F5" s="909"/>
      <c r="G5" s="909"/>
      <c r="H5" s="829"/>
      <c r="I5" s="900"/>
      <c r="J5" s="829"/>
    </row>
    <row r="6" spans="1:10" s="45" customFormat="1" ht="24.9" customHeight="1" x14ac:dyDescent="0.25">
      <c r="A6" s="889" t="s">
        <v>819</v>
      </c>
      <c r="B6" s="129">
        <v>111</v>
      </c>
      <c r="C6" s="49">
        <v>0</v>
      </c>
      <c r="D6" s="130">
        <v>0</v>
      </c>
      <c r="E6" s="131">
        <v>0</v>
      </c>
      <c r="F6" s="131">
        <v>0</v>
      </c>
      <c r="G6" s="131">
        <v>0</v>
      </c>
      <c r="H6" s="132">
        <f t="shared" ref="H6:H22" si="0">IF(COUNT(D6:G6)=0,"",SUM(D6:G6))</f>
        <v>0</v>
      </c>
      <c r="I6" s="133">
        <v>0</v>
      </c>
      <c r="J6" s="134">
        <v>0</v>
      </c>
    </row>
    <row r="7" spans="1:10" s="45" customFormat="1" ht="24.9" customHeight="1" x14ac:dyDescent="0.25">
      <c r="A7" s="890"/>
      <c r="B7" s="137">
        <v>112</v>
      </c>
      <c r="C7" s="53">
        <v>0</v>
      </c>
      <c r="D7" s="54">
        <v>0</v>
      </c>
      <c r="E7" s="72">
        <v>0</v>
      </c>
      <c r="F7" s="72">
        <v>0</v>
      </c>
      <c r="G7" s="72">
        <v>0</v>
      </c>
      <c r="H7" s="73">
        <f t="shared" si="0"/>
        <v>0</v>
      </c>
      <c r="I7" s="138">
        <v>0</v>
      </c>
      <c r="J7" s="55">
        <v>0</v>
      </c>
    </row>
    <row r="8" spans="1:10" s="45" customFormat="1" ht="24.9" customHeight="1" x14ac:dyDescent="0.25">
      <c r="A8" s="890"/>
      <c r="B8" s="137">
        <v>113</v>
      </c>
      <c r="C8" s="53">
        <v>0</v>
      </c>
      <c r="D8" s="54">
        <v>0</v>
      </c>
      <c r="E8" s="72">
        <v>0</v>
      </c>
      <c r="F8" s="72">
        <v>0</v>
      </c>
      <c r="G8" s="72">
        <v>0</v>
      </c>
      <c r="H8" s="73">
        <f t="shared" si="0"/>
        <v>0</v>
      </c>
      <c r="I8" s="138">
        <v>0</v>
      </c>
      <c r="J8" s="55">
        <v>0</v>
      </c>
    </row>
    <row r="9" spans="1:10" s="45" customFormat="1" ht="24.9" customHeight="1" x14ac:dyDescent="0.25">
      <c r="A9" s="890"/>
      <c r="B9" s="137">
        <v>114</v>
      </c>
      <c r="C9" s="53">
        <v>0</v>
      </c>
      <c r="D9" s="54">
        <v>0</v>
      </c>
      <c r="E9" s="72">
        <v>0</v>
      </c>
      <c r="F9" s="72">
        <v>0</v>
      </c>
      <c r="G9" s="72">
        <v>0</v>
      </c>
      <c r="H9" s="73">
        <f t="shared" si="0"/>
        <v>0</v>
      </c>
      <c r="I9" s="138">
        <v>0</v>
      </c>
      <c r="J9" s="55">
        <v>0</v>
      </c>
    </row>
    <row r="10" spans="1:10" s="45" customFormat="1" ht="24.9" customHeight="1" x14ac:dyDescent="0.25">
      <c r="A10" s="890"/>
      <c r="B10" s="137">
        <v>115</v>
      </c>
      <c r="C10" s="53">
        <v>0</v>
      </c>
      <c r="D10" s="54">
        <v>0</v>
      </c>
      <c r="E10" s="72">
        <v>0</v>
      </c>
      <c r="F10" s="72">
        <v>0</v>
      </c>
      <c r="G10" s="72">
        <v>0</v>
      </c>
      <c r="H10" s="73">
        <f t="shared" si="0"/>
        <v>0</v>
      </c>
      <c r="I10" s="138">
        <v>0</v>
      </c>
      <c r="J10" s="55">
        <v>0</v>
      </c>
    </row>
    <row r="11" spans="1:10" s="45" customFormat="1" ht="24.9" customHeight="1" x14ac:dyDescent="0.25">
      <c r="A11" s="890"/>
      <c r="B11" s="137">
        <v>121</v>
      </c>
      <c r="C11" s="53">
        <v>0</v>
      </c>
      <c r="D11" s="54">
        <v>0</v>
      </c>
      <c r="E11" s="72">
        <v>0</v>
      </c>
      <c r="F11" s="72">
        <v>0</v>
      </c>
      <c r="G11" s="72">
        <v>0</v>
      </c>
      <c r="H11" s="73">
        <f t="shared" si="0"/>
        <v>0</v>
      </c>
      <c r="I11" s="138">
        <v>0</v>
      </c>
      <c r="J11" s="55">
        <v>0</v>
      </c>
    </row>
    <row r="12" spans="1:10" s="45" customFormat="1" ht="24.9" customHeight="1" x14ac:dyDescent="0.25">
      <c r="A12" s="890"/>
      <c r="B12" s="137">
        <v>122</v>
      </c>
      <c r="C12" s="53">
        <v>0</v>
      </c>
      <c r="D12" s="54">
        <v>0</v>
      </c>
      <c r="E12" s="72">
        <v>0</v>
      </c>
      <c r="F12" s="72">
        <v>0</v>
      </c>
      <c r="G12" s="72">
        <v>0</v>
      </c>
      <c r="H12" s="73">
        <f t="shared" si="0"/>
        <v>0</v>
      </c>
      <c r="I12" s="138">
        <v>0</v>
      </c>
      <c r="J12" s="55">
        <v>0</v>
      </c>
    </row>
    <row r="13" spans="1:10" s="45" customFormat="1" ht="24.9" customHeight="1" x14ac:dyDescent="0.25">
      <c r="A13" s="890"/>
      <c r="B13" s="137">
        <v>123</v>
      </c>
      <c r="C13" s="53">
        <v>0</v>
      </c>
      <c r="D13" s="54">
        <v>0</v>
      </c>
      <c r="E13" s="72">
        <v>0</v>
      </c>
      <c r="F13" s="72">
        <v>0</v>
      </c>
      <c r="G13" s="72">
        <v>0</v>
      </c>
      <c r="H13" s="73">
        <f t="shared" si="0"/>
        <v>0</v>
      </c>
      <c r="I13" s="138">
        <v>0</v>
      </c>
      <c r="J13" s="55">
        <v>0</v>
      </c>
    </row>
    <row r="14" spans="1:10" s="45" customFormat="1" ht="24.9" customHeight="1" x14ac:dyDescent="0.25">
      <c r="A14" s="890"/>
      <c r="B14" s="137">
        <v>124</v>
      </c>
      <c r="C14" s="53">
        <v>0</v>
      </c>
      <c r="D14" s="54">
        <v>0</v>
      </c>
      <c r="E14" s="72">
        <v>0</v>
      </c>
      <c r="F14" s="72">
        <v>0</v>
      </c>
      <c r="G14" s="72">
        <v>0</v>
      </c>
      <c r="H14" s="73">
        <f t="shared" si="0"/>
        <v>0</v>
      </c>
      <c r="I14" s="138">
        <v>0</v>
      </c>
      <c r="J14" s="55">
        <v>0</v>
      </c>
    </row>
    <row r="15" spans="1:10" s="45" customFormat="1" ht="24.9" customHeight="1" x14ac:dyDescent="0.25">
      <c r="A15" s="890"/>
      <c r="B15" s="137">
        <v>125</v>
      </c>
      <c r="C15" s="53">
        <v>0</v>
      </c>
      <c r="D15" s="54">
        <v>0</v>
      </c>
      <c r="E15" s="72">
        <v>0</v>
      </c>
      <c r="F15" s="72">
        <v>0</v>
      </c>
      <c r="G15" s="72">
        <v>0</v>
      </c>
      <c r="H15" s="73">
        <f t="shared" si="0"/>
        <v>0</v>
      </c>
      <c r="I15" s="138">
        <v>0</v>
      </c>
      <c r="J15" s="55">
        <v>0</v>
      </c>
    </row>
    <row r="16" spans="1:10" s="45" customFormat="1" ht="24.9" customHeight="1" x14ac:dyDescent="0.25">
      <c r="A16" s="890"/>
      <c r="B16" s="137">
        <v>126</v>
      </c>
      <c r="C16" s="53">
        <v>0</v>
      </c>
      <c r="D16" s="54">
        <v>0</v>
      </c>
      <c r="E16" s="72">
        <v>0</v>
      </c>
      <c r="F16" s="72">
        <v>0</v>
      </c>
      <c r="G16" s="72">
        <v>0</v>
      </c>
      <c r="H16" s="73">
        <f t="shared" si="0"/>
        <v>0</v>
      </c>
      <c r="I16" s="138">
        <v>0</v>
      </c>
      <c r="J16" s="55">
        <v>0</v>
      </c>
    </row>
    <row r="17" spans="1:10" s="45" customFormat="1" ht="24.9" customHeight="1" x14ac:dyDescent="0.25">
      <c r="A17" s="890"/>
      <c r="B17" s="137">
        <v>131</v>
      </c>
      <c r="C17" s="53">
        <v>0</v>
      </c>
      <c r="D17" s="54">
        <v>0</v>
      </c>
      <c r="E17" s="72">
        <v>0</v>
      </c>
      <c r="F17" s="72">
        <v>0</v>
      </c>
      <c r="G17" s="72">
        <v>0</v>
      </c>
      <c r="H17" s="73">
        <f t="shared" si="0"/>
        <v>0</v>
      </c>
      <c r="I17" s="138">
        <v>0</v>
      </c>
      <c r="J17" s="55">
        <v>0</v>
      </c>
    </row>
    <row r="18" spans="1:10" s="45" customFormat="1" ht="24.9" customHeight="1" x14ac:dyDescent="0.25">
      <c r="A18" s="890"/>
      <c r="B18" s="137">
        <v>132</v>
      </c>
      <c r="C18" s="53">
        <v>0</v>
      </c>
      <c r="D18" s="54">
        <v>0</v>
      </c>
      <c r="E18" s="72">
        <v>0</v>
      </c>
      <c r="F18" s="72">
        <v>0</v>
      </c>
      <c r="G18" s="72">
        <v>0</v>
      </c>
      <c r="H18" s="73">
        <f t="shared" si="0"/>
        <v>0</v>
      </c>
      <c r="I18" s="138">
        <v>0</v>
      </c>
      <c r="J18" s="55">
        <v>0</v>
      </c>
    </row>
    <row r="19" spans="1:10" s="45" customFormat="1" ht="24.9" customHeight="1" x14ac:dyDescent="0.25">
      <c r="A19" s="890"/>
      <c r="B19" s="137">
        <v>133</v>
      </c>
      <c r="C19" s="53">
        <v>0</v>
      </c>
      <c r="D19" s="54">
        <v>0</v>
      </c>
      <c r="E19" s="72">
        <v>0</v>
      </c>
      <c r="F19" s="72">
        <v>0</v>
      </c>
      <c r="G19" s="72">
        <v>0</v>
      </c>
      <c r="H19" s="73">
        <f t="shared" si="0"/>
        <v>0</v>
      </c>
      <c r="I19" s="138">
        <v>0</v>
      </c>
      <c r="J19" s="55">
        <v>0</v>
      </c>
    </row>
    <row r="20" spans="1:10" s="45" customFormat="1" ht="24.9" customHeight="1" x14ac:dyDescent="0.25">
      <c r="A20" s="890"/>
      <c r="B20" s="137">
        <v>141</v>
      </c>
      <c r="C20" s="53">
        <v>0</v>
      </c>
      <c r="D20" s="54">
        <v>0</v>
      </c>
      <c r="E20" s="72">
        <v>0</v>
      </c>
      <c r="F20" s="72">
        <v>0</v>
      </c>
      <c r="G20" s="72">
        <v>0</v>
      </c>
      <c r="H20" s="73">
        <f t="shared" si="0"/>
        <v>0</v>
      </c>
      <c r="I20" s="138">
        <v>0</v>
      </c>
      <c r="J20" s="55">
        <v>0</v>
      </c>
    </row>
    <row r="21" spans="1:10" s="45" customFormat="1" ht="24.9" customHeight="1" x14ac:dyDescent="0.25">
      <c r="A21" s="890"/>
      <c r="B21" s="137">
        <v>142</v>
      </c>
      <c r="C21" s="53">
        <v>0</v>
      </c>
      <c r="D21" s="54">
        <v>0</v>
      </c>
      <c r="E21" s="72">
        <v>0</v>
      </c>
      <c r="F21" s="72">
        <v>0</v>
      </c>
      <c r="G21" s="72">
        <v>0</v>
      </c>
      <c r="H21" s="73">
        <f t="shared" si="0"/>
        <v>0</v>
      </c>
      <c r="I21" s="138">
        <v>0</v>
      </c>
      <c r="J21" s="55">
        <v>0</v>
      </c>
    </row>
    <row r="22" spans="1:10" s="45" customFormat="1" ht="24.9" customHeight="1" thickBot="1" x14ac:dyDescent="0.3">
      <c r="A22" s="890"/>
      <c r="B22" s="135" t="s">
        <v>1</v>
      </c>
      <c r="C22" s="139">
        <v>0</v>
      </c>
      <c r="D22" s="140">
        <v>0</v>
      </c>
      <c r="E22" s="141">
        <v>0</v>
      </c>
      <c r="F22" s="141">
        <v>0</v>
      </c>
      <c r="G22" s="141">
        <v>0</v>
      </c>
      <c r="H22" s="142">
        <f t="shared" si="0"/>
        <v>0</v>
      </c>
      <c r="I22" s="143">
        <v>0</v>
      </c>
      <c r="J22" s="78">
        <v>0</v>
      </c>
    </row>
    <row r="23" spans="1:10" ht="24.9" customHeight="1" thickBot="1" x14ac:dyDescent="0.3">
      <c r="A23" s="891"/>
      <c r="B23" s="144" t="s">
        <v>875</v>
      </c>
      <c r="C23" s="61">
        <f t="shared" ref="C23:J23" si="1">IF(COUNT(C6:C22)=0,"",SUM(C6:C22))</f>
        <v>0</v>
      </c>
      <c r="D23" s="122">
        <f t="shared" si="1"/>
        <v>0</v>
      </c>
      <c r="E23" s="123">
        <f t="shared" si="1"/>
        <v>0</v>
      </c>
      <c r="F23" s="123">
        <f t="shared" si="1"/>
        <v>0</v>
      </c>
      <c r="G23" s="123">
        <f t="shared" si="1"/>
        <v>0</v>
      </c>
      <c r="H23" s="124">
        <f t="shared" si="1"/>
        <v>0</v>
      </c>
      <c r="I23" s="145">
        <f t="shared" si="1"/>
        <v>0</v>
      </c>
      <c r="J23" s="63">
        <f t="shared" si="1"/>
        <v>0</v>
      </c>
    </row>
    <row r="24" spans="1:10" ht="24.9" customHeight="1" x14ac:dyDescent="0.25">
      <c r="A24" s="910" t="s">
        <v>817</v>
      </c>
      <c r="B24" s="146">
        <v>211</v>
      </c>
      <c r="C24" s="147">
        <v>0</v>
      </c>
      <c r="D24" s="148">
        <v>0</v>
      </c>
      <c r="E24" s="149">
        <v>0</v>
      </c>
      <c r="F24" s="149">
        <v>0</v>
      </c>
      <c r="G24" s="149">
        <v>0</v>
      </c>
      <c r="H24" s="150">
        <f t="shared" ref="H24:H37" si="2">IF(COUNT(D24:G24)=0,"",SUM(D24:G24))</f>
        <v>0</v>
      </c>
      <c r="I24" s="151">
        <v>0</v>
      </c>
      <c r="J24" s="85">
        <v>0</v>
      </c>
    </row>
    <row r="25" spans="1:10" ht="24.9" customHeight="1" x14ac:dyDescent="0.25">
      <c r="A25" s="911"/>
      <c r="B25" s="152">
        <v>212</v>
      </c>
      <c r="C25" s="153">
        <v>0</v>
      </c>
      <c r="D25" s="87">
        <v>0</v>
      </c>
      <c r="E25" s="88">
        <v>0</v>
      </c>
      <c r="F25" s="88">
        <v>0</v>
      </c>
      <c r="G25" s="88">
        <v>0</v>
      </c>
      <c r="H25" s="89">
        <f t="shared" si="2"/>
        <v>0</v>
      </c>
      <c r="I25" s="154">
        <v>0</v>
      </c>
      <c r="J25" s="90">
        <v>0</v>
      </c>
    </row>
    <row r="26" spans="1:10" ht="24.9" customHeight="1" x14ac:dyDescent="0.25">
      <c r="A26" s="911"/>
      <c r="B26" s="152">
        <v>213</v>
      </c>
      <c r="C26" s="153">
        <v>0</v>
      </c>
      <c r="D26" s="87">
        <v>0</v>
      </c>
      <c r="E26" s="88">
        <v>0</v>
      </c>
      <c r="F26" s="88">
        <v>0</v>
      </c>
      <c r="G26" s="88">
        <v>0</v>
      </c>
      <c r="H26" s="89">
        <f t="shared" si="2"/>
        <v>0</v>
      </c>
      <c r="I26" s="154">
        <v>0</v>
      </c>
      <c r="J26" s="90">
        <v>0</v>
      </c>
    </row>
    <row r="27" spans="1:10" ht="24.9" customHeight="1" x14ac:dyDescent="0.25">
      <c r="A27" s="911"/>
      <c r="B27" s="152">
        <v>214</v>
      </c>
      <c r="C27" s="153">
        <v>0</v>
      </c>
      <c r="D27" s="87">
        <v>0</v>
      </c>
      <c r="E27" s="88">
        <v>0</v>
      </c>
      <c r="F27" s="88">
        <v>0</v>
      </c>
      <c r="G27" s="88">
        <v>0</v>
      </c>
      <c r="H27" s="89">
        <f t="shared" si="2"/>
        <v>0</v>
      </c>
      <c r="I27" s="154">
        <v>0</v>
      </c>
      <c r="J27" s="90">
        <v>0</v>
      </c>
    </row>
    <row r="28" spans="1:10" ht="24.9" customHeight="1" x14ac:dyDescent="0.25">
      <c r="A28" s="911"/>
      <c r="B28" s="152">
        <v>215</v>
      </c>
      <c r="C28" s="153">
        <v>0</v>
      </c>
      <c r="D28" s="87">
        <v>0</v>
      </c>
      <c r="E28" s="88">
        <v>0</v>
      </c>
      <c r="F28" s="88">
        <v>0</v>
      </c>
      <c r="G28" s="88">
        <v>0</v>
      </c>
      <c r="H28" s="89">
        <f t="shared" si="2"/>
        <v>0</v>
      </c>
      <c r="I28" s="154">
        <v>0</v>
      </c>
      <c r="J28" s="90">
        <v>0</v>
      </c>
    </row>
    <row r="29" spans="1:10" ht="24.9" customHeight="1" x14ac:dyDescent="0.25">
      <c r="A29" s="911"/>
      <c r="B29" s="152">
        <v>216</v>
      </c>
      <c r="C29" s="153">
        <v>0</v>
      </c>
      <c r="D29" s="87">
        <v>0</v>
      </c>
      <c r="E29" s="88">
        <v>0</v>
      </c>
      <c r="F29" s="88">
        <v>0</v>
      </c>
      <c r="G29" s="88">
        <v>0</v>
      </c>
      <c r="H29" s="89">
        <f t="shared" si="2"/>
        <v>0</v>
      </c>
      <c r="I29" s="154">
        <v>0</v>
      </c>
      <c r="J29" s="90">
        <v>0</v>
      </c>
    </row>
    <row r="30" spans="1:10" ht="24.9" customHeight="1" x14ac:dyDescent="0.25">
      <c r="A30" s="911"/>
      <c r="B30" s="152">
        <v>221</v>
      </c>
      <c r="C30" s="153">
        <v>0</v>
      </c>
      <c r="D30" s="87">
        <v>0</v>
      </c>
      <c r="E30" s="88">
        <v>0</v>
      </c>
      <c r="F30" s="88">
        <v>0</v>
      </c>
      <c r="G30" s="88">
        <v>0</v>
      </c>
      <c r="H30" s="89">
        <f t="shared" si="2"/>
        <v>0</v>
      </c>
      <c r="I30" s="154">
        <v>0</v>
      </c>
      <c r="J30" s="90">
        <v>0</v>
      </c>
    </row>
    <row r="31" spans="1:10" ht="24.9" customHeight="1" x14ac:dyDescent="0.25">
      <c r="A31" s="911"/>
      <c r="B31" s="152">
        <v>222</v>
      </c>
      <c r="C31" s="153">
        <v>0</v>
      </c>
      <c r="D31" s="87">
        <v>0</v>
      </c>
      <c r="E31" s="88">
        <v>0</v>
      </c>
      <c r="F31" s="88">
        <v>0</v>
      </c>
      <c r="G31" s="88">
        <v>0</v>
      </c>
      <c r="H31" s="89">
        <f t="shared" si="2"/>
        <v>0</v>
      </c>
      <c r="I31" s="154">
        <v>0</v>
      </c>
      <c r="J31" s="90">
        <v>0</v>
      </c>
    </row>
    <row r="32" spans="1:10" ht="24.9" customHeight="1" x14ac:dyDescent="0.25">
      <c r="A32" s="911"/>
      <c r="B32" s="152">
        <v>223</v>
      </c>
      <c r="C32" s="153">
        <v>0</v>
      </c>
      <c r="D32" s="87">
        <v>0</v>
      </c>
      <c r="E32" s="88">
        <v>0</v>
      </c>
      <c r="F32" s="88">
        <v>0</v>
      </c>
      <c r="G32" s="88">
        <v>0</v>
      </c>
      <c r="H32" s="89">
        <f t="shared" si="2"/>
        <v>0</v>
      </c>
      <c r="I32" s="154">
        <v>0</v>
      </c>
      <c r="J32" s="90">
        <v>0</v>
      </c>
    </row>
    <row r="33" spans="1:10" ht="24.9" customHeight="1" x14ac:dyDescent="0.25">
      <c r="A33" s="911"/>
      <c r="B33" s="152">
        <v>224</v>
      </c>
      <c r="C33" s="153">
        <v>0</v>
      </c>
      <c r="D33" s="87">
        <v>0</v>
      </c>
      <c r="E33" s="88">
        <v>0</v>
      </c>
      <c r="F33" s="88">
        <v>0</v>
      </c>
      <c r="G33" s="88">
        <v>0</v>
      </c>
      <c r="H33" s="89">
        <f t="shared" si="2"/>
        <v>0</v>
      </c>
      <c r="I33" s="154">
        <v>0</v>
      </c>
      <c r="J33" s="90">
        <v>0</v>
      </c>
    </row>
    <row r="34" spans="1:10" ht="24.9" customHeight="1" x14ac:dyDescent="0.25">
      <c r="A34" s="911"/>
      <c r="B34" s="152">
        <v>225</v>
      </c>
      <c r="C34" s="153">
        <v>0</v>
      </c>
      <c r="D34" s="87">
        <v>0</v>
      </c>
      <c r="E34" s="88">
        <v>0</v>
      </c>
      <c r="F34" s="88">
        <v>0</v>
      </c>
      <c r="G34" s="88">
        <v>0</v>
      </c>
      <c r="H34" s="89">
        <f t="shared" si="2"/>
        <v>0</v>
      </c>
      <c r="I34" s="154">
        <v>0</v>
      </c>
      <c r="J34" s="90">
        <v>0</v>
      </c>
    </row>
    <row r="35" spans="1:10" ht="24.9" customHeight="1" x14ac:dyDescent="0.25">
      <c r="A35" s="911"/>
      <c r="B35" s="152">
        <v>226</v>
      </c>
      <c r="C35" s="153">
        <v>0</v>
      </c>
      <c r="D35" s="87">
        <v>0</v>
      </c>
      <c r="E35" s="88">
        <v>0</v>
      </c>
      <c r="F35" s="88">
        <v>0</v>
      </c>
      <c r="G35" s="88">
        <v>0</v>
      </c>
      <c r="H35" s="89">
        <f t="shared" si="2"/>
        <v>0</v>
      </c>
      <c r="I35" s="154">
        <v>0</v>
      </c>
      <c r="J35" s="90">
        <v>0</v>
      </c>
    </row>
    <row r="36" spans="1:10" ht="24.9" customHeight="1" x14ac:dyDescent="0.25">
      <c r="A36" s="911"/>
      <c r="B36" s="152">
        <v>227</v>
      </c>
      <c r="C36" s="153">
        <v>0</v>
      </c>
      <c r="D36" s="87">
        <v>0</v>
      </c>
      <c r="E36" s="88">
        <v>0</v>
      </c>
      <c r="F36" s="88">
        <v>0</v>
      </c>
      <c r="G36" s="88">
        <v>0</v>
      </c>
      <c r="H36" s="89">
        <f t="shared" si="2"/>
        <v>0</v>
      </c>
      <c r="I36" s="154">
        <v>0</v>
      </c>
      <c r="J36" s="90">
        <v>0</v>
      </c>
    </row>
    <row r="37" spans="1:10" ht="24.9" customHeight="1" thickBot="1" x14ac:dyDescent="0.3">
      <c r="A37" s="911"/>
      <c r="B37" s="155" t="s">
        <v>1</v>
      </c>
      <c r="C37" s="156">
        <v>0</v>
      </c>
      <c r="D37" s="157">
        <v>0</v>
      </c>
      <c r="E37" s="158">
        <v>0</v>
      </c>
      <c r="F37" s="158">
        <v>0</v>
      </c>
      <c r="G37" s="158">
        <v>0</v>
      </c>
      <c r="H37" s="159">
        <f t="shared" si="2"/>
        <v>0</v>
      </c>
      <c r="I37" s="160">
        <v>0</v>
      </c>
      <c r="J37" s="95">
        <v>0</v>
      </c>
    </row>
    <row r="38" spans="1:10" ht="24.9" customHeight="1" thickBot="1" x14ac:dyDescent="0.3">
      <c r="A38" s="912"/>
      <c r="B38" s="144" t="s">
        <v>875</v>
      </c>
      <c r="C38" s="61">
        <f t="shared" ref="C38:J38" si="3">IF(COUNT(C24:C37)=0,"",SUM(C24:C37))</f>
        <v>0</v>
      </c>
      <c r="D38" s="122">
        <f t="shared" si="3"/>
        <v>0</v>
      </c>
      <c r="E38" s="123">
        <f t="shared" si="3"/>
        <v>0</v>
      </c>
      <c r="F38" s="123">
        <f t="shared" si="3"/>
        <v>0</v>
      </c>
      <c r="G38" s="123">
        <f t="shared" si="3"/>
        <v>0</v>
      </c>
      <c r="H38" s="124">
        <f t="shared" si="3"/>
        <v>0</v>
      </c>
      <c r="I38" s="145">
        <f t="shared" si="3"/>
        <v>0</v>
      </c>
      <c r="J38" s="63">
        <f t="shared" si="3"/>
        <v>0</v>
      </c>
    </row>
    <row r="39" spans="1:10" ht="24.9" customHeight="1" x14ac:dyDescent="0.25">
      <c r="A39" s="913" t="s">
        <v>820</v>
      </c>
      <c r="B39" s="146">
        <v>311</v>
      </c>
      <c r="C39" s="147">
        <v>0</v>
      </c>
      <c r="D39" s="148">
        <v>0</v>
      </c>
      <c r="E39" s="149">
        <v>0</v>
      </c>
      <c r="F39" s="149">
        <v>0</v>
      </c>
      <c r="G39" s="149">
        <v>0</v>
      </c>
      <c r="H39" s="150">
        <f t="shared" ref="H39:H47" si="4">IF(COUNT(D39:G39)=0,"",SUM(D39:G39))</f>
        <v>0</v>
      </c>
      <c r="I39" s="151">
        <v>0</v>
      </c>
      <c r="J39" s="85">
        <v>0</v>
      </c>
    </row>
    <row r="40" spans="1:10" ht="24.9" customHeight="1" x14ac:dyDescent="0.25">
      <c r="A40" s="914"/>
      <c r="B40" s="152">
        <v>312</v>
      </c>
      <c r="C40" s="153">
        <v>0</v>
      </c>
      <c r="D40" s="87">
        <v>0</v>
      </c>
      <c r="E40" s="88">
        <v>0</v>
      </c>
      <c r="F40" s="88">
        <v>0</v>
      </c>
      <c r="G40" s="88">
        <v>0</v>
      </c>
      <c r="H40" s="89">
        <f t="shared" si="4"/>
        <v>0</v>
      </c>
      <c r="I40" s="154">
        <v>0</v>
      </c>
      <c r="J40" s="90">
        <v>0</v>
      </c>
    </row>
    <row r="41" spans="1:10" ht="24.9" customHeight="1" x14ac:dyDescent="0.25">
      <c r="A41" s="914"/>
      <c r="B41" s="152">
        <v>313</v>
      </c>
      <c r="C41" s="153">
        <v>0</v>
      </c>
      <c r="D41" s="87">
        <v>0</v>
      </c>
      <c r="E41" s="88">
        <v>0</v>
      </c>
      <c r="F41" s="88">
        <v>0</v>
      </c>
      <c r="G41" s="88">
        <v>0</v>
      </c>
      <c r="H41" s="89">
        <f t="shared" si="4"/>
        <v>0</v>
      </c>
      <c r="I41" s="154">
        <v>0</v>
      </c>
      <c r="J41" s="90">
        <v>0</v>
      </c>
    </row>
    <row r="42" spans="1:10" ht="24.9" customHeight="1" x14ac:dyDescent="0.25">
      <c r="A42" s="914"/>
      <c r="B42" s="152">
        <v>321</v>
      </c>
      <c r="C42" s="153">
        <v>0</v>
      </c>
      <c r="D42" s="87">
        <v>0</v>
      </c>
      <c r="E42" s="88">
        <v>0</v>
      </c>
      <c r="F42" s="88">
        <v>0</v>
      </c>
      <c r="G42" s="88">
        <v>0</v>
      </c>
      <c r="H42" s="89">
        <f t="shared" si="4"/>
        <v>0</v>
      </c>
      <c r="I42" s="154">
        <v>0</v>
      </c>
      <c r="J42" s="90">
        <v>0</v>
      </c>
    </row>
    <row r="43" spans="1:10" ht="24.9" customHeight="1" x14ac:dyDescent="0.25">
      <c r="A43" s="914"/>
      <c r="B43" s="152">
        <v>322</v>
      </c>
      <c r="C43" s="153">
        <v>0</v>
      </c>
      <c r="D43" s="87">
        <v>0</v>
      </c>
      <c r="E43" s="88">
        <v>0</v>
      </c>
      <c r="F43" s="88">
        <v>0</v>
      </c>
      <c r="G43" s="88">
        <v>0</v>
      </c>
      <c r="H43" s="89">
        <f t="shared" si="4"/>
        <v>0</v>
      </c>
      <c r="I43" s="154">
        <v>0</v>
      </c>
      <c r="J43" s="90">
        <v>0</v>
      </c>
    </row>
    <row r="44" spans="1:10" ht="24.9" customHeight="1" x14ac:dyDescent="0.25">
      <c r="A44" s="914"/>
      <c r="B44" s="152">
        <v>323</v>
      </c>
      <c r="C44" s="153">
        <v>0</v>
      </c>
      <c r="D44" s="87">
        <v>0</v>
      </c>
      <c r="E44" s="88">
        <v>0</v>
      </c>
      <c r="F44" s="88">
        <v>0</v>
      </c>
      <c r="G44" s="88">
        <v>0</v>
      </c>
      <c r="H44" s="89">
        <f t="shared" si="4"/>
        <v>0</v>
      </c>
      <c r="I44" s="154">
        <v>0</v>
      </c>
      <c r="J44" s="90">
        <v>0</v>
      </c>
    </row>
    <row r="45" spans="1:10" ht="24.9" customHeight="1" x14ac:dyDescent="0.25">
      <c r="A45" s="914"/>
      <c r="B45" s="152">
        <v>331</v>
      </c>
      <c r="C45" s="153">
        <v>0</v>
      </c>
      <c r="D45" s="87">
        <v>0</v>
      </c>
      <c r="E45" s="88">
        <v>0</v>
      </c>
      <c r="F45" s="88">
        <v>0</v>
      </c>
      <c r="G45" s="88">
        <v>0</v>
      </c>
      <c r="H45" s="89">
        <f t="shared" si="4"/>
        <v>0</v>
      </c>
      <c r="I45" s="154">
        <v>0</v>
      </c>
      <c r="J45" s="90">
        <v>0</v>
      </c>
    </row>
    <row r="46" spans="1:10" ht="24.9" customHeight="1" x14ac:dyDescent="0.25">
      <c r="A46" s="914"/>
      <c r="B46" s="152">
        <v>341</v>
      </c>
      <c r="C46" s="153">
        <v>0</v>
      </c>
      <c r="D46" s="87">
        <v>0</v>
      </c>
      <c r="E46" s="88">
        <v>0</v>
      </c>
      <c r="F46" s="88">
        <v>0</v>
      </c>
      <c r="G46" s="88">
        <v>0</v>
      </c>
      <c r="H46" s="89">
        <f t="shared" si="4"/>
        <v>0</v>
      </c>
      <c r="I46" s="154">
        <v>0</v>
      </c>
      <c r="J46" s="90">
        <v>0</v>
      </c>
    </row>
    <row r="47" spans="1:10" ht="24.9" customHeight="1" thickBot="1" x14ac:dyDescent="0.3">
      <c r="A47" s="914"/>
      <c r="B47" s="161" t="s">
        <v>1</v>
      </c>
      <c r="C47" s="162">
        <v>0</v>
      </c>
      <c r="D47" s="157">
        <v>0</v>
      </c>
      <c r="E47" s="158">
        <v>0</v>
      </c>
      <c r="F47" s="158">
        <v>0</v>
      </c>
      <c r="G47" s="158">
        <v>0</v>
      </c>
      <c r="H47" s="159">
        <f t="shared" si="4"/>
        <v>0</v>
      </c>
      <c r="I47" s="163">
        <v>0</v>
      </c>
      <c r="J47" s="99">
        <v>0</v>
      </c>
    </row>
    <row r="48" spans="1:10" ht="24.9" customHeight="1" thickBot="1" x14ac:dyDescent="0.3">
      <c r="A48" s="915"/>
      <c r="B48" s="144" t="s">
        <v>875</v>
      </c>
      <c r="C48" s="61">
        <f t="shared" ref="C48:J48" si="5">IF(COUNT(C39:C47)=0,"",SUM(C39:C47))</f>
        <v>0</v>
      </c>
      <c r="D48" s="122">
        <f t="shared" si="5"/>
        <v>0</v>
      </c>
      <c r="E48" s="123">
        <f t="shared" si="5"/>
        <v>0</v>
      </c>
      <c r="F48" s="123">
        <f t="shared" si="5"/>
        <v>0</v>
      </c>
      <c r="G48" s="123">
        <f t="shared" si="5"/>
        <v>0</v>
      </c>
      <c r="H48" s="124">
        <f t="shared" si="5"/>
        <v>0</v>
      </c>
      <c r="I48" s="145">
        <f t="shared" si="5"/>
        <v>0</v>
      </c>
      <c r="J48" s="63">
        <f t="shared" si="5"/>
        <v>0</v>
      </c>
    </row>
  </sheetData>
  <sheetProtection password="D63F" sheet="1" objects="1" scenarios="1" selectLockedCells="1"/>
  <mergeCells count="14">
    <mergeCell ref="A24:A38"/>
    <mergeCell ref="A6:A23"/>
    <mergeCell ref="C3:C5"/>
    <mergeCell ref="A39:A48"/>
    <mergeCell ref="A3:A5"/>
    <mergeCell ref="B3:B5"/>
    <mergeCell ref="I4:I5"/>
    <mergeCell ref="I3:J3"/>
    <mergeCell ref="D3:H3"/>
    <mergeCell ref="D4:E4"/>
    <mergeCell ref="F4:F5"/>
    <mergeCell ref="G4:G5"/>
    <mergeCell ref="J4:J5"/>
    <mergeCell ref="H4:H5"/>
  </mergeCells>
  <phoneticPr fontId="4" type="noConversion"/>
  <pageMargins left="0.75" right="0.75" top="1" bottom="1" header="0.5" footer="0.5"/>
  <pageSetup paperSize="9" scale="39" orientation="landscape" r:id="rId1"/>
  <headerFooter alignWithMargins="0"/>
  <ignoredErrors>
    <ignoredError sqref="H23 H38" 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K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12.33203125" style="64" customWidth="1"/>
    <col min="2" max="2" width="15.44140625" style="64" customWidth="1"/>
    <col min="3" max="3" width="16.44140625" style="64" customWidth="1"/>
    <col min="4" max="4" width="15.88671875" style="64" customWidth="1"/>
    <col min="5" max="5" width="17" style="64" customWidth="1"/>
    <col min="6" max="6" width="17.6640625" style="64" customWidth="1"/>
    <col min="7" max="16384" width="9.109375" style="64"/>
  </cols>
  <sheetData>
    <row r="1" spans="1:11" ht="24.9" customHeight="1" x14ac:dyDescent="0.25">
      <c r="A1" s="25" t="s">
        <v>479</v>
      </c>
      <c r="B1" s="100" t="s">
        <v>822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4.9" customHeight="1" thickBot="1" x14ac:dyDescent="0.3"/>
    <row r="3" spans="1:11" s="102" customFormat="1" ht="24.9" customHeight="1" thickBot="1" x14ac:dyDescent="0.3">
      <c r="A3" s="824" t="s">
        <v>253</v>
      </c>
      <c r="B3" s="835" t="s">
        <v>255</v>
      </c>
      <c r="C3" s="836"/>
      <c r="D3" s="836"/>
      <c r="E3" s="836"/>
      <c r="F3" s="837"/>
    </row>
    <row r="4" spans="1:11" s="102" customFormat="1" ht="24.9" customHeight="1" x14ac:dyDescent="0.25">
      <c r="A4" s="824"/>
      <c r="B4" s="821" t="s">
        <v>14</v>
      </c>
      <c r="C4" s="822"/>
      <c r="D4" s="822" t="s">
        <v>15</v>
      </c>
      <c r="E4" s="823"/>
      <c r="F4" s="833" t="s">
        <v>875</v>
      </c>
    </row>
    <row r="5" spans="1:11" s="102" customFormat="1" ht="24.9" customHeight="1" thickBot="1" x14ac:dyDescent="0.3">
      <c r="A5" s="825"/>
      <c r="B5" s="103" t="s">
        <v>378</v>
      </c>
      <c r="C5" s="104" t="s">
        <v>379</v>
      </c>
      <c r="D5" s="104" t="s">
        <v>378</v>
      </c>
      <c r="E5" s="105" t="s">
        <v>379</v>
      </c>
      <c r="F5" s="827"/>
    </row>
    <row r="6" spans="1:11" s="102" customFormat="1" ht="24.9" customHeight="1" x14ac:dyDescent="0.25">
      <c r="A6" s="107" t="s">
        <v>819</v>
      </c>
      <c r="B6" s="108">
        <v>0</v>
      </c>
      <c r="C6" s="109">
        <v>0</v>
      </c>
      <c r="D6" s="109">
        <v>0</v>
      </c>
      <c r="E6" s="110">
        <v>0</v>
      </c>
      <c r="F6" s="111">
        <f>IF(COUNT(B6:E6)=0,"",SUM(B6:E6))</f>
        <v>0</v>
      </c>
    </row>
    <row r="7" spans="1:11" s="102" customFormat="1" ht="24.9" customHeight="1" x14ac:dyDescent="0.25">
      <c r="A7" s="112" t="s">
        <v>817</v>
      </c>
      <c r="B7" s="113">
        <v>0</v>
      </c>
      <c r="C7" s="114">
        <v>0</v>
      </c>
      <c r="D7" s="114">
        <v>0</v>
      </c>
      <c r="E7" s="115">
        <v>0</v>
      </c>
      <c r="F7" s="116">
        <f>IF(COUNT(B7:E7)=0,"",SUM(B7:E7))</f>
        <v>0</v>
      </c>
    </row>
    <row r="8" spans="1:11" s="102" customFormat="1" ht="24.9" customHeight="1" thickBot="1" x14ac:dyDescent="0.3">
      <c r="A8" s="117" t="s">
        <v>820</v>
      </c>
      <c r="B8" s="118">
        <v>0</v>
      </c>
      <c r="C8" s="119">
        <v>0</v>
      </c>
      <c r="D8" s="119">
        <v>0</v>
      </c>
      <c r="E8" s="120">
        <v>0</v>
      </c>
      <c r="F8" s="116">
        <f>IF(COUNT(B8:E8)=0,"",SUM(B8:E8))</f>
        <v>0</v>
      </c>
    </row>
    <row r="9" spans="1:11" s="126" customFormat="1" ht="24.9" customHeight="1" thickBot="1" x14ac:dyDescent="0.3">
      <c r="A9" s="121" t="s">
        <v>875</v>
      </c>
      <c r="B9" s="122">
        <f>IF(COUNT(B6:B8)=0,"",SUM(B6:B8))</f>
        <v>0</v>
      </c>
      <c r="C9" s="123">
        <f>IF(COUNT(C6:C8)=0,"",SUM(C6:C8))</f>
        <v>0</v>
      </c>
      <c r="D9" s="123">
        <f>IF(COUNT(D6:D8)=0,"",SUM(D6:D8))</f>
        <v>0</v>
      </c>
      <c r="E9" s="124">
        <f>IF(COUNT(E6:E8)=0,"",SUM(E6:E8))</f>
        <v>0</v>
      </c>
      <c r="F9" s="125">
        <f>IF(COUNT(F6:F8)=0,"",SUM(F6:F8))</f>
        <v>0</v>
      </c>
    </row>
    <row r="10" spans="1:11" s="126" customFormat="1" ht="24.9" customHeight="1" x14ac:dyDescent="0.25"/>
  </sheetData>
  <sheetProtection password="D63F" sheet="1" objects="1" scenarios="1" selectLockedCells="1"/>
  <mergeCells count="5">
    <mergeCell ref="B3:F3"/>
    <mergeCell ref="B4:C4"/>
    <mergeCell ref="D4:E4"/>
    <mergeCell ref="A3:A5"/>
    <mergeCell ref="F4:F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L48"/>
  <sheetViews>
    <sheetView topLeftCell="C4" zoomScaleNormal="100" workbookViewId="0">
      <selection activeCell="D10" sqref="D10"/>
    </sheetView>
  </sheetViews>
  <sheetFormatPr defaultColWidth="9.109375" defaultRowHeight="24.9" customHeight="1" x14ac:dyDescent="0.25"/>
  <cols>
    <col min="1" max="1" width="9.109375" style="64"/>
    <col min="2" max="2" width="11.33203125" style="64" customWidth="1"/>
    <col min="3" max="8" width="15.6640625" style="64" customWidth="1"/>
    <col min="9" max="12" width="20.6640625" style="64" customWidth="1"/>
    <col min="13" max="14" width="10.6640625" style="64" customWidth="1"/>
    <col min="15" max="16384" width="9.109375" style="64"/>
  </cols>
  <sheetData>
    <row r="1" spans="1:12" ht="24.9" customHeight="1" x14ac:dyDescent="0.25">
      <c r="A1" s="25" t="s">
        <v>439</v>
      </c>
      <c r="B1" s="916" t="s">
        <v>807</v>
      </c>
      <c r="C1" s="916"/>
      <c r="D1" s="916"/>
      <c r="E1" s="916"/>
      <c r="F1" s="916"/>
    </row>
    <row r="2" spans="1:12" ht="24.9" customHeight="1" thickBot="1" x14ac:dyDescent="0.3"/>
    <row r="3" spans="1:12" s="45" customFormat="1" ht="24.9" customHeight="1" thickBot="1" x14ac:dyDescent="0.3">
      <c r="A3" s="845" t="s">
        <v>253</v>
      </c>
      <c r="B3" s="811" t="s">
        <v>809</v>
      </c>
      <c r="C3" s="813" t="s">
        <v>258</v>
      </c>
      <c r="D3" s="834"/>
      <c r="E3" s="826"/>
      <c r="F3" s="813" t="s">
        <v>861</v>
      </c>
      <c r="G3" s="834"/>
      <c r="H3" s="826"/>
      <c r="I3" s="862" t="s">
        <v>12</v>
      </c>
      <c r="J3" s="918"/>
      <c r="K3" s="918"/>
      <c r="L3" s="919"/>
    </row>
    <row r="4" spans="1:12" s="45" customFormat="1" ht="24.9" customHeight="1" x14ac:dyDescent="0.25">
      <c r="A4" s="845"/>
      <c r="B4" s="811"/>
      <c r="C4" s="860"/>
      <c r="D4" s="861"/>
      <c r="E4" s="917"/>
      <c r="F4" s="860"/>
      <c r="G4" s="861"/>
      <c r="H4" s="917"/>
      <c r="I4" s="821" t="s">
        <v>879</v>
      </c>
      <c r="J4" s="823"/>
      <c r="K4" s="821" t="s">
        <v>875</v>
      </c>
      <c r="L4" s="823"/>
    </row>
    <row r="5" spans="1:12" s="45" customFormat="1" ht="24.9" customHeight="1" thickBot="1" x14ac:dyDescent="0.3">
      <c r="A5" s="825"/>
      <c r="B5" s="812"/>
      <c r="C5" s="46" t="s">
        <v>259</v>
      </c>
      <c r="D5" s="66" t="s">
        <v>260</v>
      </c>
      <c r="E5" s="67" t="s">
        <v>875</v>
      </c>
      <c r="F5" s="46" t="s">
        <v>259</v>
      </c>
      <c r="G5" s="66" t="s">
        <v>260</v>
      </c>
      <c r="H5" s="67" t="s">
        <v>875</v>
      </c>
      <c r="I5" s="46" t="s">
        <v>259</v>
      </c>
      <c r="J5" s="47" t="s">
        <v>260</v>
      </c>
      <c r="K5" s="46" t="s">
        <v>259</v>
      </c>
      <c r="L5" s="47" t="s">
        <v>260</v>
      </c>
    </row>
    <row r="6" spans="1:12" s="45" customFormat="1" ht="24.9" customHeight="1" x14ac:dyDescent="0.25">
      <c r="A6" s="889" t="s">
        <v>819</v>
      </c>
      <c r="B6" s="68">
        <v>111</v>
      </c>
      <c r="C6" s="50">
        <v>0</v>
      </c>
      <c r="D6" s="69">
        <v>0</v>
      </c>
      <c r="E6" s="70">
        <f t="shared" ref="E6:E22" si="0">IF(COUNT(C6:D6)=0,"",SUM(C6:D6))</f>
        <v>0</v>
      </c>
      <c r="F6" s="50">
        <v>0</v>
      </c>
      <c r="G6" s="69">
        <v>0</v>
      </c>
      <c r="H6" s="70">
        <f t="shared" ref="H6:H22" si="1">IF(COUNT(F6:G6)=0,"",SUM(F6:G6))</f>
        <v>0</v>
      </c>
      <c r="I6" s="50">
        <v>0</v>
      </c>
      <c r="J6" s="51">
        <v>0</v>
      </c>
      <c r="K6" s="50">
        <v>0</v>
      </c>
      <c r="L6" s="51">
        <v>0</v>
      </c>
    </row>
    <row r="7" spans="1:12" s="45" customFormat="1" ht="24.9" customHeight="1" x14ac:dyDescent="0.25">
      <c r="A7" s="890"/>
      <c r="B7" s="71">
        <v>112</v>
      </c>
      <c r="C7" s="54">
        <v>0</v>
      </c>
      <c r="D7" s="72">
        <v>0</v>
      </c>
      <c r="E7" s="73">
        <f t="shared" si="0"/>
        <v>0</v>
      </c>
      <c r="F7" s="54">
        <v>0</v>
      </c>
      <c r="G7" s="72">
        <v>0</v>
      </c>
      <c r="H7" s="73">
        <f t="shared" si="1"/>
        <v>0</v>
      </c>
      <c r="I7" s="54">
        <v>0</v>
      </c>
      <c r="J7" s="55">
        <v>0</v>
      </c>
      <c r="K7" s="54">
        <v>0</v>
      </c>
      <c r="L7" s="55">
        <v>0</v>
      </c>
    </row>
    <row r="8" spans="1:12" s="45" customFormat="1" ht="24.9" customHeight="1" x14ac:dyDescent="0.25">
      <c r="A8" s="890"/>
      <c r="B8" s="71">
        <v>113</v>
      </c>
      <c r="C8" s="54">
        <v>0</v>
      </c>
      <c r="D8" s="72">
        <v>0</v>
      </c>
      <c r="E8" s="73">
        <f t="shared" si="0"/>
        <v>0</v>
      </c>
      <c r="F8" s="54">
        <v>0</v>
      </c>
      <c r="G8" s="72">
        <v>0</v>
      </c>
      <c r="H8" s="73">
        <f t="shared" si="1"/>
        <v>0</v>
      </c>
      <c r="I8" s="54">
        <v>0</v>
      </c>
      <c r="J8" s="55">
        <v>0</v>
      </c>
      <c r="K8" s="54">
        <v>0</v>
      </c>
      <c r="L8" s="55">
        <v>0</v>
      </c>
    </row>
    <row r="9" spans="1:12" s="45" customFormat="1" ht="24.9" customHeight="1" x14ac:dyDescent="0.25">
      <c r="A9" s="890"/>
      <c r="B9" s="71">
        <v>114</v>
      </c>
      <c r="C9" s="54">
        <v>0</v>
      </c>
      <c r="D9" s="72">
        <v>0</v>
      </c>
      <c r="E9" s="73">
        <f t="shared" si="0"/>
        <v>0</v>
      </c>
      <c r="F9" s="54">
        <v>0</v>
      </c>
      <c r="G9" s="72">
        <v>0</v>
      </c>
      <c r="H9" s="73">
        <f t="shared" si="1"/>
        <v>0</v>
      </c>
      <c r="I9" s="54">
        <v>0</v>
      </c>
      <c r="J9" s="55">
        <v>0</v>
      </c>
      <c r="K9" s="54">
        <v>0</v>
      </c>
      <c r="L9" s="55">
        <v>0</v>
      </c>
    </row>
    <row r="10" spans="1:12" s="45" customFormat="1" ht="24.9" customHeight="1" x14ac:dyDescent="0.25">
      <c r="A10" s="890"/>
      <c r="B10" s="71">
        <v>115</v>
      </c>
      <c r="C10" s="54">
        <v>0</v>
      </c>
      <c r="D10" s="72">
        <v>0</v>
      </c>
      <c r="E10" s="73">
        <f t="shared" si="0"/>
        <v>0</v>
      </c>
      <c r="F10" s="54">
        <v>0</v>
      </c>
      <c r="G10" s="72">
        <v>0</v>
      </c>
      <c r="H10" s="73">
        <f t="shared" si="1"/>
        <v>0</v>
      </c>
      <c r="I10" s="54">
        <v>0</v>
      </c>
      <c r="J10" s="55">
        <v>0</v>
      </c>
      <c r="K10" s="54">
        <v>0</v>
      </c>
      <c r="L10" s="55">
        <v>0</v>
      </c>
    </row>
    <row r="11" spans="1:12" s="45" customFormat="1" ht="24.9" customHeight="1" x14ac:dyDescent="0.25">
      <c r="A11" s="890"/>
      <c r="B11" s="71">
        <v>121</v>
      </c>
      <c r="C11" s="54">
        <v>0</v>
      </c>
      <c r="D11" s="72">
        <v>0</v>
      </c>
      <c r="E11" s="73">
        <f t="shared" si="0"/>
        <v>0</v>
      </c>
      <c r="F11" s="54">
        <v>0</v>
      </c>
      <c r="G11" s="72">
        <v>0</v>
      </c>
      <c r="H11" s="73">
        <f t="shared" si="1"/>
        <v>0</v>
      </c>
      <c r="I11" s="54">
        <v>0</v>
      </c>
      <c r="J11" s="55">
        <v>0</v>
      </c>
      <c r="K11" s="54">
        <v>0</v>
      </c>
      <c r="L11" s="55">
        <v>0</v>
      </c>
    </row>
    <row r="12" spans="1:12" s="45" customFormat="1" ht="24.9" customHeight="1" x14ac:dyDescent="0.25">
      <c r="A12" s="890"/>
      <c r="B12" s="71">
        <v>122</v>
      </c>
      <c r="C12" s="54">
        <v>0</v>
      </c>
      <c r="D12" s="72">
        <v>0</v>
      </c>
      <c r="E12" s="73">
        <f t="shared" si="0"/>
        <v>0</v>
      </c>
      <c r="F12" s="54">
        <v>0</v>
      </c>
      <c r="G12" s="72">
        <v>0</v>
      </c>
      <c r="H12" s="73">
        <f t="shared" si="1"/>
        <v>0</v>
      </c>
      <c r="I12" s="54">
        <v>0</v>
      </c>
      <c r="J12" s="55">
        <v>0</v>
      </c>
      <c r="K12" s="54">
        <v>0</v>
      </c>
      <c r="L12" s="55">
        <v>0</v>
      </c>
    </row>
    <row r="13" spans="1:12" s="45" customFormat="1" ht="24.9" customHeight="1" x14ac:dyDescent="0.25">
      <c r="A13" s="890"/>
      <c r="B13" s="71">
        <v>123</v>
      </c>
      <c r="C13" s="54">
        <v>0</v>
      </c>
      <c r="D13" s="72">
        <v>0</v>
      </c>
      <c r="E13" s="73">
        <f t="shared" si="0"/>
        <v>0</v>
      </c>
      <c r="F13" s="54">
        <v>0</v>
      </c>
      <c r="G13" s="72">
        <v>0</v>
      </c>
      <c r="H13" s="73">
        <f t="shared" si="1"/>
        <v>0</v>
      </c>
      <c r="I13" s="54">
        <v>0</v>
      </c>
      <c r="J13" s="55">
        <v>0</v>
      </c>
      <c r="K13" s="54">
        <v>0</v>
      </c>
      <c r="L13" s="55">
        <v>0</v>
      </c>
    </row>
    <row r="14" spans="1:12" s="45" customFormat="1" ht="24.9" customHeight="1" x14ac:dyDescent="0.25">
      <c r="A14" s="890"/>
      <c r="B14" s="71">
        <v>124</v>
      </c>
      <c r="C14" s="54">
        <v>0</v>
      </c>
      <c r="D14" s="72">
        <v>0</v>
      </c>
      <c r="E14" s="73">
        <f t="shared" si="0"/>
        <v>0</v>
      </c>
      <c r="F14" s="54">
        <v>0</v>
      </c>
      <c r="G14" s="72">
        <v>0</v>
      </c>
      <c r="H14" s="73">
        <f t="shared" si="1"/>
        <v>0</v>
      </c>
      <c r="I14" s="54">
        <v>0</v>
      </c>
      <c r="J14" s="55">
        <v>0</v>
      </c>
      <c r="K14" s="54">
        <v>0</v>
      </c>
      <c r="L14" s="55">
        <v>0</v>
      </c>
    </row>
    <row r="15" spans="1:12" s="45" customFormat="1" ht="24.9" customHeight="1" x14ac:dyDescent="0.25">
      <c r="A15" s="890"/>
      <c r="B15" s="71">
        <v>125</v>
      </c>
      <c r="C15" s="54">
        <v>0</v>
      </c>
      <c r="D15" s="72">
        <v>0</v>
      </c>
      <c r="E15" s="73">
        <f t="shared" si="0"/>
        <v>0</v>
      </c>
      <c r="F15" s="54">
        <v>0</v>
      </c>
      <c r="G15" s="72">
        <v>0</v>
      </c>
      <c r="H15" s="73">
        <f t="shared" si="1"/>
        <v>0</v>
      </c>
      <c r="I15" s="54">
        <v>0</v>
      </c>
      <c r="J15" s="55">
        <v>0</v>
      </c>
      <c r="K15" s="54">
        <v>0</v>
      </c>
      <c r="L15" s="55">
        <v>0</v>
      </c>
    </row>
    <row r="16" spans="1:12" s="45" customFormat="1" ht="24.9" customHeight="1" x14ac:dyDescent="0.25">
      <c r="A16" s="890"/>
      <c r="B16" s="71">
        <v>126</v>
      </c>
      <c r="C16" s="54">
        <v>0</v>
      </c>
      <c r="D16" s="72">
        <v>0</v>
      </c>
      <c r="E16" s="73">
        <f t="shared" si="0"/>
        <v>0</v>
      </c>
      <c r="F16" s="54">
        <v>0</v>
      </c>
      <c r="G16" s="72">
        <v>0</v>
      </c>
      <c r="H16" s="73">
        <f t="shared" si="1"/>
        <v>0</v>
      </c>
      <c r="I16" s="54">
        <v>0</v>
      </c>
      <c r="J16" s="55">
        <v>0</v>
      </c>
      <c r="K16" s="54">
        <v>0</v>
      </c>
      <c r="L16" s="55">
        <v>0</v>
      </c>
    </row>
    <row r="17" spans="1:12" s="45" customFormat="1" ht="24.9" customHeight="1" x14ac:dyDescent="0.25">
      <c r="A17" s="890"/>
      <c r="B17" s="71">
        <v>131</v>
      </c>
      <c r="C17" s="54">
        <v>0</v>
      </c>
      <c r="D17" s="72">
        <v>0</v>
      </c>
      <c r="E17" s="73">
        <f t="shared" si="0"/>
        <v>0</v>
      </c>
      <c r="F17" s="54">
        <v>0</v>
      </c>
      <c r="G17" s="72">
        <v>0</v>
      </c>
      <c r="H17" s="73">
        <f t="shared" si="1"/>
        <v>0</v>
      </c>
      <c r="I17" s="54">
        <v>0</v>
      </c>
      <c r="J17" s="55">
        <v>0</v>
      </c>
      <c r="K17" s="54">
        <v>0</v>
      </c>
      <c r="L17" s="55">
        <v>0</v>
      </c>
    </row>
    <row r="18" spans="1:12" s="45" customFormat="1" ht="24.9" customHeight="1" x14ac:dyDescent="0.25">
      <c r="A18" s="890"/>
      <c r="B18" s="71">
        <v>132</v>
      </c>
      <c r="C18" s="54">
        <v>0</v>
      </c>
      <c r="D18" s="72">
        <v>0</v>
      </c>
      <c r="E18" s="73">
        <f t="shared" si="0"/>
        <v>0</v>
      </c>
      <c r="F18" s="54">
        <v>0</v>
      </c>
      <c r="G18" s="72">
        <v>0</v>
      </c>
      <c r="H18" s="73">
        <f t="shared" si="1"/>
        <v>0</v>
      </c>
      <c r="I18" s="54">
        <v>0</v>
      </c>
      <c r="J18" s="55">
        <v>0</v>
      </c>
      <c r="K18" s="54">
        <v>0</v>
      </c>
      <c r="L18" s="55">
        <v>0</v>
      </c>
    </row>
    <row r="19" spans="1:12" s="45" customFormat="1" ht="24.9" customHeight="1" x14ac:dyDescent="0.25">
      <c r="A19" s="890"/>
      <c r="B19" s="71">
        <v>133</v>
      </c>
      <c r="C19" s="54">
        <v>0</v>
      </c>
      <c r="D19" s="72">
        <v>0</v>
      </c>
      <c r="E19" s="73">
        <f t="shared" si="0"/>
        <v>0</v>
      </c>
      <c r="F19" s="54">
        <v>0</v>
      </c>
      <c r="G19" s="72">
        <v>0</v>
      </c>
      <c r="H19" s="73">
        <f t="shared" si="1"/>
        <v>0</v>
      </c>
      <c r="I19" s="54">
        <v>0</v>
      </c>
      <c r="J19" s="55">
        <v>0</v>
      </c>
      <c r="K19" s="54">
        <v>0</v>
      </c>
      <c r="L19" s="55">
        <v>0</v>
      </c>
    </row>
    <row r="20" spans="1:12" s="45" customFormat="1" ht="24.9" customHeight="1" x14ac:dyDescent="0.25">
      <c r="A20" s="890"/>
      <c r="B20" s="71">
        <v>141</v>
      </c>
      <c r="C20" s="54">
        <v>0</v>
      </c>
      <c r="D20" s="72">
        <v>0</v>
      </c>
      <c r="E20" s="73">
        <f t="shared" si="0"/>
        <v>0</v>
      </c>
      <c r="F20" s="54">
        <v>0</v>
      </c>
      <c r="G20" s="72">
        <v>0</v>
      </c>
      <c r="H20" s="73">
        <f t="shared" si="1"/>
        <v>0</v>
      </c>
      <c r="I20" s="54">
        <v>0</v>
      </c>
      <c r="J20" s="55">
        <v>0</v>
      </c>
      <c r="K20" s="54">
        <v>0</v>
      </c>
      <c r="L20" s="55">
        <v>0</v>
      </c>
    </row>
    <row r="21" spans="1:12" s="45" customFormat="1" ht="24.9" customHeight="1" x14ac:dyDescent="0.25">
      <c r="A21" s="890"/>
      <c r="B21" s="71">
        <v>142</v>
      </c>
      <c r="C21" s="54">
        <v>0</v>
      </c>
      <c r="D21" s="72">
        <v>0</v>
      </c>
      <c r="E21" s="73">
        <f t="shared" si="0"/>
        <v>0</v>
      </c>
      <c r="F21" s="54">
        <v>0</v>
      </c>
      <c r="G21" s="72">
        <v>0</v>
      </c>
      <c r="H21" s="73">
        <f t="shared" si="1"/>
        <v>0</v>
      </c>
      <c r="I21" s="54">
        <v>0</v>
      </c>
      <c r="J21" s="55">
        <v>0</v>
      </c>
      <c r="K21" s="54">
        <v>0</v>
      </c>
      <c r="L21" s="55">
        <v>0</v>
      </c>
    </row>
    <row r="22" spans="1:12" s="45" customFormat="1" ht="24.9" customHeight="1" thickBot="1" x14ac:dyDescent="0.3">
      <c r="A22" s="890"/>
      <c r="B22" s="74" t="s">
        <v>1</v>
      </c>
      <c r="C22" s="75">
        <v>0</v>
      </c>
      <c r="D22" s="76">
        <v>0</v>
      </c>
      <c r="E22" s="77">
        <f t="shared" si="0"/>
        <v>0</v>
      </c>
      <c r="F22" s="75">
        <v>0</v>
      </c>
      <c r="G22" s="76">
        <v>0</v>
      </c>
      <c r="H22" s="77">
        <f t="shared" si="1"/>
        <v>0</v>
      </c>
      <c r="I22" s="75">
        <v>0</v>
      </c>
      <c r="J22" s="78">
        <v>0</v>
      </c>
      <c r="K22" s="75">
        <v>0</v>
      </c>
      <c r="L22" s="78">
        <v>0</v>
      </c>
    </row>
    <row r="23" spans="1:12" ht="24.9" customHeight="1" thickBot="1" x14ac:dyDescent="0.3">
      <c r="A23" s="891"/>
      <c r="B23" s="79" t="s">
        <v>875</v>
      </c>
      <c r="C23" s="62">
        <f t="shared" ref="C23:L23" si="2">IF(COUNT(C6:C22)=0,"",SUM(C6:C22))</f>
        <v>0</v>
      </c>
      <c r="D23" s="80">
        <f t="shared" si="2"/>
        <v>0</v>
      </c>
      <c r="E23" s="63">
        <f t="shared" si="2"/>
        <v>0</v>
      </c>
      <c r="F23" s="62">
        <f t="shared" si="2"/>
        <v>0</v>
      </c>
      <c r="G23" s="80">
        <f t="shared" si="2"/>
        <v>0</v>
      </c>
      <c r="H23" s="63">
        <f t="shared" si="2"/>
        <v>0</v>
      </c>
      <c r="I23" s="62">
        <f t="shared" si="2"/>
        <v>0</v>
      </c>
      <c r="J23" s="63">
        <f t="shared" si="2"/>
        <v>0</v>
      </c>
      <c r="K23" s="62">
        <f t="shared" si="2"/>
        <v>0</v>
      </c>
      <c r="L23" s="63">
        <f t="shared" si="2"/>
        <v>0</v>
      </c>
    </row>
    <row r="24" spans="1:12" ht="24.9" customHeight="1" x14ac:dyDescent="0.25">
      <c r="A24" s="910" t="s">
        <v>817</v>
      </c>
      <c r="B24" s="81">
        <v>211</v>
      </c>
      <c r="C24" s="82">
        <v>0</v>
      </c>
      <c r="D24" s="83">
        <v>0</v>
      </c>
      <c r="E24" s="84">
        <f t="shared" ref="E24:E37" si="3">IF(COUNT(C24:D24)=0,"",SUM(C24:D24))</f>
        <v>0</v>
      </c>
      <c r="F24" s="82">
        <v>0</v>
      </c>
      <c r="G24" s="83">
        <v>0</v>
      </c>
      <c r="H24" s="84">
        <f t="shared" ref="H24:H37" si="4">IF(COUNT(F24:G24)=0,"",SUM(F24:G24))</f>
        <v>0</v>
      </c>
      <c r="I24" s="82">
        <v>0</v>
      </c>
      <c r="J24" s="85">
        <v>0</v>
      </c>
      <c r="K24" s="82">
        <v>0</v>
      </c>
      <c r="L24" s="85">
        <v>0</v>
      </c>
    </row>
    <row r="25" spans="1:12" ht="24.9" customHeight="1" x14ac:dyDescent="0.25">
      <c r="A25" s="911"/>
      <c r="B25" s="86">
        <v>212</v>
      </c>
      <c r="C25" s="87">
        <v>0</v>
      </c>
      <c r="D25" s="88">
        <v>0</v>
      </c>
      <c r="E25" s="89">
        <f t="shared" si="3"/>
        <v>0</v>
      </c>
      <c r="F25" s="87">
        <v>0</v>
      </c>
      <c r="G25" s="88">
        <v>0</v>
      </c>
      <c r="H25" s="89">
        <f t="shared" si="4"/>
        <v>0</v>
      </c>
      <c r="I25" s="87">
        <v>0</v>
      </c>
      <c r="J25" s="90">
        <v>0</v>
      </c>
      <c r="K25" s="87">
        <v>0</v>
      </c>
      <c r="L25" s="90">
        <v>0</v>
      </c>
    </row>
    <row r="26" spans="1:12" ht="24.9" customHeight="1" x14ac:dyDescent="0.25">
      <c r="A26" s="911"/>
      <c r="B26" s="86">
        <v>213</v>
      </c>
      <c r="C26" s="87">
        <v>0</v>
      </c>
      <c r="D26" s="88">
        <v>0</v>
      </c>
      <c r="E26" s="89">
        <f t="shared" si="3"/>
        <v>0</v>
      </c>
      <c r="F26" s="87">
        <v>0</v>
      </c>
      <c r="G26" s="88">
        <v>0</v>
      </c>
      <c r="H26" s="89">
        <f t="shared" si="4"/>
        <v>0</v>
      </c>
      <c r="I26" s="87">
        <v>0</v>
      </c>
      <c r="J26" s="90">
        <v>0</v>
      </c>
      <c r="K26" s="87">
        <v>0</v>
      </c>
      <c r="L26" s="90">
        <v>0</v>
      </c>
    </row>
    <row r="27" spans="1:12" ht="24.9" customHeight="1" x14ac:dyDescent="0.25">
      <c r="A27" s="911"/>
      <c r="B27" s="86">
        <v>214</v>
      </c>
      <c r="C27" s="87">
        <v>0</v>
      </c>
      <c r="D27" s="88">
        <v>0</v>
      </c>
      <c r="E27" s="89">
        <f t="shared" si="3"/>
        <v>0</v>
      </c>
      <c r="F27" s="87">
        <v>0</v>
      </c>
      <c r="G27" s="88">
        <v>0</v>
      </c>
      <c r="H27" s="89">
        <f t="shared" si="4"/>
        <v>0</v>
      </c>
      <c r="I27" s="87">
        <v>0</v>
      </c>
      <c r="J27" s="90">
        <v>0</v>
      </c>
      <c r="K27" s="87">
        <v>0</v>
      </c>
      <c r="L27" s="90">
        <v>0</v>
      </c>
    </row>
    <row r="28" spans="1:12" ht="24.9" customHeight="1" x14ac:dyDescent="0.25">
      <c r="A28" s="911"/>
      <c r="B28" s="86">
        <v>215</v>
      </c>
      <c r="C28" s="87">
        <v>0</v>
      </c>
      <c r="D28" s="88">
        <v>0</v>
      </c>
      <c r="E28" s="89">
        <f t="shared" si="3"/>
        <v>0</v>
      </c>
      <c r="F28" s="87">
        <v>0</v>
      </c>
      <c r="G28" s="88">
        <v>0</v>
      </c>
      <c r="H28" s="89">
        <f t="shared" si="4"/>
        <v>0</v>
      </c>
      <c r="I28" s="87">
        <v>0</v>
      </c>
      <c r="J28" s="90">
        <v>0</v>
      </c>
      <c r="K28" s="87">
        <v>0</v>
      </c>
      <c r="L28" s="90">
        <v>0</v>
      </c>
    </row>
    <row r="29" spans="1:12" ht="24.9" customHeight="1" x14ac:dyDescent="0.25">
      <c r="A29" s="911"/>
      <c r="B29" s="86">
        <v>216</v>
      </c>
      <c r="C29" s="87">
        <v>0</v>
      </c>
      <c r="D29" s="88">
        <v>0</v>
      </c>
      <c r="E29" s="89">
        <f t="shared" si="3"/>
        <v>0</v>
      </c>
      <c r="F29" s="87">
        <v>0</v>
      </c>
      <c r="G29" s="88">
        <v>0</v>
      </c>
      <c r="H29" s="89">
        <f t="shared" si="4"/>
        <v>0</v>
      </c>
      <c r="I29" s="87">
        <v>0</v>
      </c>
      <c r="J29" s="90">
        <v>0</v>
      </c>
      <c r="K29" s="87">
        <v>0</v>
      </c>
      <c r="L29" s="90">
        <v>0</v>
      </c>
    </row>
    <row r="30" spans="1:12" ht="24.9" customHeight="1" x14ac:dyDescent="0.25">
      <c r="A30" s="911"/>
      <c r="B30" s="86">
        <v>221</v>
      </c>
      <c r="C30" s="87">
        <v>0</v>
      </c>
      <c r="D30" s="88">
        <v>0</v>
      </c>
      <c r="E30" s="89">
        <f t="shared" si="3"/>
        <v>0</v>
      </c>
      <c r="F30" s="87">
        <v>0</v>
      </c>
      <c r="G30" s="88">
        <v>0</v>
      </c>
      <c r="H30" s="89">
        <f t="shared" si="4"/>
        <v>0</v>
      </c>
      <c r="I30" s="87">
        <v>0</v>
      </c>
      <c r="J30" s="90">
        <v>0</v>
      </c>
      <c r="K30" s="87">
        <v>0</v>
      </c>
      <c r="L30" s="90">
        <v>0</v>
      </c>
    </row>
    <row r="31" spans="1:12" ht="24.9" customHeight="1" x14ac:dyDescent="0.25">
      <c r="A31" s="911"/>
      <c r="B31" s="86">
        <v>222</v>
      </c>
      <c r="C31" s="87">
        <v>0</v>
      </c>
      <c r="D31" s="88">
        <v>0</v>
      </c>
      <c r="E31" s="89">
        <f t="shared" si="3"/>
        <v>0</v>
      </c>
      <c r="F31" s="87">
        <v>0</v>
      </c>
      <c r="G31" s="88">
        <v>0</v>
      </c>
      <c r="H31" s="89">
        <f t="shared" si="4"/>
        <v>0</v>
      </c>
      <c r="I31" s="87">
        <v>0</v>
      </c>
      <c r="J31" s="90">
        <v>0</v>
      </c>
      <c r="K31" s="87">
        <v>0</v>
      </c>
      <c r="L31" s="90">
        <v>0</v>
      </c>
    </row>
    <row r="32" spans="1:12" ht="24.9" customHeight="1" x14ac:dyDescent="0.25">
      <c r="A32" s="911"/>
      <c r="B32" s="86">
        <v>223</v>
      </c>
      <c r="C32" s="87">
        <v>0</v>
      </c>
      <c r="D32" s="88">
        <v>0</v>
      </c>
      <c r="E32" s="89">
        <f t="shared" si="3"/>
        <v>0</v>
      </c>
      <c r="F32" s="87">
        <v>0</v>
      </c>
      <c r="G32" s="88">
        <v>0</v>
      </c>
      <c r="H32" s="89">
        <f t="shared" si="4"/>
        <v>0</v>
      </c>
      <c r="I32" s="87">
        <v>0</v>
      </c>
      <c r="J32" s="90">
        <v>0</v>
      </c>
      <c r="K32" s="87">
        <v>0</v>
      </c>
      <c r="L32" s="90">
        <v>0</v>
      </c>
    </row>
    <row r="33" spans="1:12" ht="24.9" customHeight="1" x14ac:dyDescent="0.25">
      <c r="A33" s="911"/>
      <c r="B33" s="86">
        <v>224</v>
      </c>
      <c r="C33" s="87">
        <v>0</v>
      </c>
      <c r="D33" s="88">
        <v>0</v>
      </c>
      <c r="E33" s="89">
        <f t="shared" si="3"/>
        <v>0</v>
      </c>
      <c r="F33" s="87">
        <v>0</v>
      </c>
      <c r="G33" s="88">
        <v>0</v>
      </c>
      <c r="H33" s="89">
        <f t="shared" si="4"/>
        <v>0</v>
      </c>
      <c r="I33" s="87">
        <v>0</v>
      </c>
      <c r="J33" s="90">
        <v>0</v>
      </c>
      <c r="K33" s="87">
        <v>0</v>
      </c>
      <c r="L33" s="90">
        <v>0</v>
      </c>
    </row>
    <row r="34" spans="1:12" ht="24.9" customHeight="1" x14ac:dyDescent="0.25">
      <c r="A34" s="911"/>
      <c r="B34" s="86">
        <v>225</v>
      </c>
      <c r="C34" s="87">
        <v>0</v>
      </c>
      <c r="D34" s="88">
        <v>0</v>
      </c>
      <c r="E34" s="89">
        <f t="shared" si="3"/>
        <v>0</v>
      </c>
      <c r="F34" s="87">
        <v>0</v>
      </c>
      <c r="G34" s="88">
        <v>0</v>
      </c>
      <c r="H34" s="89">
        <f t="shared" si="4"/>
        <v>0</v>
      </c>
      <c r="I34" s="87">
        <v>0</v>
      </c>
      <c r="J34" s="90">
        <v>0</v>
      </c>
      <c r="K34" s="87">
        <v>0</v>
      </c>
      <c r="L34" s="90">
        <v>0</v>
      </c>
    </row>
    <row r="35" spans="1:12" ht="24.9" customHeight="1" x14ac:dyDescent="0.25">
      <c r="A35" s="911"/>
      <c r="B35" s="86">
        <v>226</v>
      </c>
      <c r="C35" s="87">
        <v>0</v>
      </c>
      <c r="D35" s="88">
        <v>0</v>
      </c>
      <c r="E35" s="89">
        <f t="shared" si="3"/>
        <v>0</v>
      </c>
      <c r="F35" s="87">
        <v>0</v>
      </c>
      <c r="G35" s="88">
        <v>0</v>
      </c>
      <c r="H35" s="89">
        <f t="shared" si="4"/>
        <v>0</v>
      </c>
      <c r="I35" s="87">
        <v>0</v>
      </c>
      <c r="J35" s="90">
        <v>0</v>
      </c>
      <c r="K35" s="87">
        <v>0</v>
      </c>
      <c r="L35" s="90">
        <v>0</v>
      </c>
    </row>
    <row r="36" spans="1:12" ht="24.9" customHeight="1" x14ac:dyDescent="0.25">
      <c r="A36" s="911"/>
      <c r="B36" s="86">
        <v>227</v>
      </c>
      <c r="C36" s="87">
        <v>0</v>
      </c>
      <c r="D36" s="88">
        <v>0</v>
      </c>
      <c r="E36" s="89">
        <f t="shared" si="3"/>
        <v>0</v>
      </c>
      <c r="F36" s="87">
        <v>0</v>
      </c>
      <c r="G36" s="88">
        <v>0</v>
      </c>
      <c r="H36" s="89">
        <f t="shared" si="4"/>
        <v>0</v>
      </c>
      <c r="I36" s="87">
        <v>0</v>
      </c>
      <c r="J36" s="90">
        <v>0</v>
      </c>
      <c r="K36" s="87">
        <v>0</v>
      </c>
      <c r="L36" s="90">
        <v>0</v>
      </c>
    </row>
    <row r="37" spans="1:12" ht="24.9" customHeight="1" thickBot="1" x14ac:dyDescent="0.3">
      <c r="A37" s="911"/>
      <c r="B37" s="91" t="s">
        <v>1</v>
      </c>
      <c r="C37" s="92">
        <v>0</v>
      </c>
      <c r="D37" s="93">
        <v>0</v>
      </c>
      <c r="E37" s="94">
        <f t="shared" si="3"/>
        <v>0</v>
      </c>
      <c r="F37" s="92">
        <v>0</v>
      </c>
      <c r="G37" s="93">
        <v>0</v>
      </c>
      <c r="H37" s="94">
        <f t="shared" si="4"/>
        <v>0</v>
      </c>
      <c r="I37" s="92">
        <v>0</v>
      </c>
      <c r="J37" s="95">
        <v>0</v>
      </c>
      <c r="K37" s="92">
        <v>0</v>
      </c>
      <c r="L37" s="95">
        <v>0</v>
      </c>
    </row>
    <row r="38" spans="1:12" ht="24.9" customHeight="1" thickBot="1" x14ac:dyDescent="0.3">
      <c r="A38" s="912"/>
      <c r="B38" s="79" t="s">
        <v>875</v>
      </c>
      <c r="C38" s="62">
        <f t="shared" ref="C38:L38" si="5">IF(COUNT(C24:C37)=0,"",SUM(C24:C37))</f>
        <v>0</v>
      </c>
      <c r="D38" s="80">
        <f t="shared" si="5"/>
        <v>0</v>
      </c>
      <c r="E38" s="63">
        <f t="shared" si="5"/>
        <v>0</v>
      </c>
      <c r="F38" s="62">
        <f t="shared" si="5"/>
        <v>0</v>
      </c>
      <c r="G38" s="80">
        <f t="shared" si="5"/>
        <v>0</v>
      </c>
      <c r="H38" s="63">
        <f t="shared" si="5"/>
        <v>0</v>
      </c>
      <c r="I38" s="62">
        <f t="shared" si="5"/>
        <v>0</v>
      </c>
      <c r="J38" s="63">
        <f t="shared" si="5"/>
        <v>0</v>
      </c>
      <c r="K38" s="62">
        <f t="shared" si="5"/>
        <v>0</v>
      </c>
      <c r="L38" s="63">
        <f t="shared" si="5"/>
        <v>0</v>
      </c>
    </row>
    <row r="39" spans="1:12" ht="24.9" customHeight="1" x14ac:dyDescent="0.25">
      <c r="A39" s="910" t="s">
        <v>820</v>
      </c>
      <c r="B39" s="81">
        <v>311</v>
      </c>
      <c r="C39" s="82">
        <v>0</v>
      </c>
      <c r="D39" s="83">
        <v>0</v>
      </c>
      <c r="E39" s="84">
        <f t="shared" ref="E39:E47" si="6">IF(COUNT(C39:D39)=0,"",SUM(C39:D39))</f>
        <v>0</v>
      </c>
      <c r="F39" s="82">
        <v>0</v>
      </c>
      <c r="G39" s="83">
        <v>0</v>
      </c>
      <c r="H39" s="84">
        <f t="shared" ref="H39:H47" si="7">IF(COUNT(F39:G39)=0,"",SUM(F39:G39))</f>
        <v>0</v>
      </c>
      <c r="I39" s="82">
        <v>0</v>
      </c>
      <c r="J39" s="85">
        <v>0</v>
      </c>
      <c r="K39" s="82">
        <v>0</v>
      </c>
      <c r="L39" s="85">
        <v>0</v>
      </c>
    </row>
    <row r="40" spans="1:12" ht="24.9" customHeight="1" x14ac:dyDescent="0.25">
      <c r="A40" s="911"/>
      <c r="B40" s="86">
        <v>312</v>
      </c>
      <c r="C40" s="87">
        <v>0</v>
      </c>
      <c r="D40" s="88">
        <v>0</v>
      </c>
      <c r="E40" s="89">
        <f t="shared" si="6"/>
        <v>0</v>
      </c>
      <c r="F40" s="87">
        <v>0</v>
      </c>
      <c r="G40" s="88">
        <v>0</v>
      </c>
      <c r="H40" s="89">
        <f t="shared" si="7"/>
        <v>0</v>
      </c>
      <c r="I40" s="87">
        <v>0</v>
      </c>
      <c r="J40" s="90">
        <v>0</v>
      </c>
      <c r="K40" s="87">
        <v>0</v>
      </c>
      <c r="L40" s="90">
        <v>0</v>
      </c>
    </row>
    <row r="41" spans="1:12" ht="24.9" customHeight="1" x14ac:dyDescent="0.25">
      <c r="A41" s="911"/>
      <c r="B41" s="86">
        <v>313</v>
      </c>
      <c r="C41" s="87">
        <v>0</v>
      </c>
      <c r="D41" s="88">
        <v>0</v>
      </c>
      <c r="E41" s="89">
        <f t="shared" si="6"/>
        <v>0</v>
      </c>
      <c r="F41" s="87">
        <v>0</v>
      </c>
      <c r="G41" s="88">
        <v>0</v>
      </c>
      <c r="H41" s="89">
        <f t="shared" si="7"/>
        <v>0</v>
      </c>
      <c r="I41" s="87">
        <v>0</v>
      </c>
      <c r="J41" s="90">
        <v>0</v>
      </c>
      <c r="K41" s="87">
        <v>0</v>
      </c>
      <c r="L41" s="90">
        <v>0</v>
      </c>
    </row>
    <row r="42" spans="1:12" ht="24.9" customHeight="1" x14ac:dyDescent="0.25">
      <c r="A42" s="911"/>
      <c r="B42" s="86">
        <v>321</v>
      </c>
      <c r="C42" s="87">
        <v>0</v>
      </c>
      <c r="D42" s="88">
        <v>0</v>
      </c>
      <c r="E42" s="89">
        <f t="shared" si="6"/>
        <v>0</v>
      </c>
      <c r="F42" s="87">
        <v>0</v>
      </c>
      <c r="G42" s="88">
        <v>0</v>
      </c>
      <c r="H42" s="89">
        <f t="shared" si="7"/>
        <v>0</v>
      </c>
      <c r="I42" s="87">
        <v>0</v>
      </c>
      <c r="J42" s="90">
        <v>0</v>
      </c>
      <c r="K42" s="87">
        <v>0</v>
      </c>
      <c r="L42" s="90">
        <v>0</v>
      </c>
    </row>
    <row r="43" spans="1:12" ht="24.9" customHeight="1" x14ac:dyDescent="0.25">
      <c r="A43" s="911"/>
      <c r="B43" s="86">
        <v>322</v>
      </c>
      <c r="C43" s="87">
        <v>0</v>
      </c>
      <c r="D43" s="88">
        <v>0</v>
      </c>
      <c r="E43" s="89">
        <f t="shared" si="6"/>
        <v>0</v>
      </c>
      <c r="F43" s="87">
        <v>0</v>
      </c>
      <c r="G43" s="88">
        <v>0</v>
      </c>
      <c r="H43" s="89">
        <f t="shared" si="7"/>
        <v>0</v>
      </c>
      <c r="I43" s="87">
        <v>0</v>
      </c>
      <c r="J43" s="90">
        <v>0</v>
      </c>
      <c r="K43" s="87">
        <v>0</v>
      </c>
      <c r="L43" s="90">
        <v>0</v>
      </c>
    </row>
    <row r="44" spans="1:12" ht="24.9" customHeight="1" x14ac:dyDescent="0.25">
      <c r="A44" s="911"/>
      <c r="B44" s="86">
        <v>323</v>
      </c>
      <c r="C44" s="87">
        <v>0</v>
      </c>
      <c r="D44" s="88">
        <v>0</v>
      </c>
      <c r="E44" s="89">
        <f t="shared" si="6"/>
        <v>0</v>
      </c>
      <c r="F44" s="87">
        <v>0</v>
      </c>
      <c r="G44" s="88">
        <v>0</v>
      </c>
      <c r="H44" s="89">
        <f t="shared" si="7"/>
        <v>0</v>
      </c>
      <c r="I44" s="87">
        <v>0</v>
      </c>
      <c r="J44" s="90">
        <v>0</v>
      </c>
      <c r="K44" s="87">
        <v>0</v>
      </c>
      <c r="L44" s="90">
        <v>0</v>
      </c>
    </row>
    <row r="45" spans="1:12" ht="24.9" customHeight="1" x14ac:dyDescent="0.25">
      <c r="A45" s="911"/>
      <c r="B45" s="86">
        <v>331</v>
      </c>
      <c r="C45" s="87">
        <v>0</v>
      </c>
      <c r="D45" s="88">
        <v>0</v>
      </c>
      <c r="E45" s="89">
        <f t="shared" si="6"/>
        <v>0</v>
      </c>
      <c r="F45" s="87">
        <v>0</v>
      </c>
      <c r="G45" s="88">
        <v>0</v>
      </c>
      <c r="H45" s="89">
        <f t="shared" si="7"/>
        <v>0</v>
      </c>
      <c r="I45" s="87">
        <v>0</v>
      </c>
      <c r="J45" s="90">
        <v>0</v>
      </c>
      <c r="K45" s="87">
        <v>0</v>
      </c>
      <c r="L45" s="90">
        <v>0</v>
      </c>
    </row>
    <row r="46" spans="1:12" ht="24.9" customHeight="1" x14ac:dyDescent="0.25">
      <c r="A46" s="911"/>
      <c r="B46" s="86">
        <v>341</v>
      </c>
      <c r="C46" s="87">
        <v>0</v>
      </c>
      <c r="D46" s="88">
        <v>0</v>
      </c>
      <c r="E46" s="89">
        <f t="shared" si="6"/>
        <v>0</v>
      </c>
      <c r="F46" s="87">
        <v>0</v>
      </c>
      <c r="G46" s="88">
        <v>0</v>
      </c>
      <c r="H46" s="89">
        <f t="shared" si="7"/>
        <v>0</v>
      </c>
      <c r="I46" s="87">
        <v>0</v>
      </c>
      <c r="J46" s="90">
        <v>0</v>
      </c>
      <c r="K46" s="87">
        <v>0</v>
      </c>
      <c r="L46" s="90">
        <v>0</v>
      </c>
    </row>
    <row r="47" spans="1:12" ht="24.9" customHeight="1" thickBot="1" x14ac:dyDescent="0.3">
      <c r="A47" s="911"/>
      <c r="B47" s="96" t="s">
        <v>1</v>
      </c>
      <c r="C47" s="97">
        <v>0</v>
      </c>
      <c r="D47" s="98">
        <v>0</v>
      </c>
      <c r="E47" s="94">
        <f t="shared" si="6"/>
        <v>0</v>
      </c>
      <c r="F47" s="97">
        <v>0</v>
      </c>
      <c r="G47" s="98">
        <v>0</v>
      </c>
      <c r="H47" s="94">
        <f t="shared" si="7"/>
        <v>0</v>
      </c>
      <c r="I47" s="97">
        <v>0</v>
      </c>
      <c r="J47" s="99">
        <v>0</v>
      </c>
      <c r="K47" s="97">
        <v>0</v>
      </c>
      <c r="L47" s="99">
        <v>0</v>
      </c>
    </row>
    <row r="48" spans="1:12" ht="24.9" customHeight="1" thickBot="1" x14ac:dyDescent="0.3">
      <c r="A48" s="912"/>
      <c r="B48" s="79" t="s">
        <v>875</v>
      </c>
      <c r="C48" s="62">
        <f t="shared" ref="C48:L48" si="8">IF(COUNT(C39:C47)=0,"",SUM(C39:C47))</f>
        <v>0</v>
      </c>
      <c r="D48" s="80">
        <f t="shared" si="8"/>
        <v>0</v>
      </c>
      <c r="E48" s="63">
        <f t="shared" si="8"/>
        <v>0</v>
      </c>
      <c r="F48" s="62">
        <f t="shared" si="8"/>
        <v>0</v>
      </c>
      <c r="G48" s="80">
        <f t="shared" si="8"/>
        <v>0</v>
      </c>
      <c r="H48" s="63">
        <f t="shared" si="8"/>
        <v>0</v>
      </c>
      <c r="I48" s="62">
        <f t="shared" si="8"/>
        <v>0</v>
      </c>
      <c r="J48" s="63">
        <f t="shared" si="8"/>
        <v>0</v>
      </c>
      <c r="K48" s="62">
        <f t="shared" si="8"/>
        <v>0</v>
      </c>
      <c r="L48" s="63">
        <f t="shared" si="8"/>
        <v>0</v>
      </c>
    </row>
  </sheetData>
  <sheetProtection password="D63F" sheet="1" objects="1" scenarios="1" selectLockedCells="1"/>
  <mergeCells count="11">
    <mergeCell ref="I3:L3"/>
    <mergeCell ref="I4:J4"/>
    <mergeCell ref="K4:L4"/>
    <mergeCell ref="F3:H4"/>
    <mergeCell ref="B1:F1"/>
    <mergeCell ref="A6:A23"/>
    <mergeCell ref="A24:A38"/>
    <mergeCell ref="A39:A48"/>
    <mergeCell ref="C3:E4"/>
    <mergeCell ref="A3:A5"/>
    <mergeCell ref="B3:B5"/>
  </mergeCells>
  <phoneticPr fontId="4" type="noConversion"/>
  <pageMargins left="0.75" right="0.75" top="1" bottom="1" header="0.5" footer="0.5"/>
  <pageSetup paperSize="9" scale="39" orientation="landscape" r:id="rId1"/>
  <headerFooter alignWithMargins="0"/>
  <ignoredErrors>
    <ignoredError sqref="E39:E46 E6:E22 E24:E37" formulaRange="1"/>
    <ignoredError sqref="H38 H23" formula="1"/>
    <ignoredError sqref="E38 E23" formula="1" formulaRange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K10"/>
  <sheetViews>
    <sheetView workbookViewId="0">
      <selection activeCell="D10" sqref="D10"/>
    </sheetView>
  </sheetViews>
  <sheetFormatPr defaultColWidth="9.109375" defaultRowHeight="24.9" customHeight="1" x14ac:dyDescent="0.25"/>
  <cols>
    <col min="1" max="1" width="46.109375" style="64" customWidth="1"/>
    <col min="2" max="2" width="27.33203125" style="64" customWidth="1"/>
    <col min="3" max="4" width="30.6640625" style="64" customWidth="1"/>
    <col min="5" max="16384" width="9.109375" style="64"/>
  </cols>
  <sheetData>
    <row r="1" spans="1:11" s="26" customFormat="1" ht="24.9" customHeight="1" x14ac:dyDescent="0.25">
      <c r="A1" s="41" t="s">
        <v>440</v>
      </c>
      <c r="B1" s="41" t="s">
        <v>808</v>
      </c>
      <c r="C1" s="42"/>
      <c r="D1" s="42"/>
      <c r="E1" s="42"/>
      <c r="F1" s="42"/>
      <c r="G1" s="42"/>
      <c r="H1" s="42"/>
      <c r="I1" s="42"/>
      <c r="J1" s="42"/>
      <c r="K1" s="42"/>
    </row>
    <row r="2" spans="1:11" s="26" customFormat="1" ht="24.9" customHeight="1" thickBot="1" x14ac:dyDescent="0.3"/>
    <row r="3" spans="1:11" s="45" customFormat="1" ht="24.9" customHeight="1" x14ac:dyDescent="0.25">
      <c r="A3" s="811" t="s">
        <v>261</v>
      </c>
      <c r="B3" s="877" t="s">
        <v>837</v>
      </c>
      <c r="C3" s="821" t="s">
        <v>12</v>
      </c>
      <c r="D3" s="823"/>
    </row>
    <row r="4" spans="1:11" s="45" customFormat="1" ht="24.9" customHeight="1" thickBot="1" x14ac:dyDescent="0.3">
      <c r="A4" s="812"/>
      <c r="B4" s="878"/>
      <c r="C4" s="46" t="s">
        <v>879</v>
      </c>
      <c r="D4" s="47" t="s">
        <v>875</v>
      </c>
    </row>
    <row r="5" spans="1:11" s="45" customFormat="1" ht="24.9" customHeight="1" x14ac:dyDescent="0.25">
      <c r="A5" s="48" t="s">
        <v>243</v>
      </c>
      <c r="B5" s="49">
        <v>0</v>
      </c>
      <c r="C5" s="50">
        <v>0</v>
      </c>
      <c r="D5" s="51">
        <v>0</v>
      </c>
    </row>
    <row r="6" spans="1:11" s="45" customFormat="1" ht="24.9" customHeight="1" x14ac:dyDescent="0.25">
      <c r="A6" s="52" t="s">
        <v>244</v>
      </c>
      <c r="B6" s="53">
        <v>0</v>
      </c>
      <c r="C6" s="54">
        <v>0</v>
      </c>
      <c r="D6" s="55">
        <v>0</v>
      </c>
    </row>
    <row r="7" spans="1:11" s="45" customFormat="1" ht="24.75" customHeight="1" x14ac:dyDescent="0.25">
      <c r="A7" s="52" t="s">
        <v>245</v>
      </c>
      <c r="B7" s="53">
        <v>0</v>
      </c>
      <c r="C7" s="54">
        <v>0</v>
      </c>
      <c r="D7" s="55">
        <v>0</v>
      </c>
    </row>
    <row r="8" spans="1:11" s="45" customFormat="1" ht="24.9" customHeight="1" x14ac:dyDescent="0.25">
      <c r="A8" s="52" t="s">
        <v>246</v>
      </c>
      <c r="B8" s="53">
        <v>0</v>
      </c>
      <c r="C8" s="54">
        <v>0</v>
      </c>
      <c r="D8" s="55">
        <v>0</v>
      </c>
    </row>
    <row r="9" spans="1:11" s="45" customFormat="1" ht="24.9" customHeight="1" thickBot="1" x14ac:dyDescent="0.3">
      <c r="A9" s="56" t="s">
        <v>1</v>
      </c>
      <c r="B9" s="57">
        <v>0</v>
      </c>
      <c r="C9" s="58">
        <v>0</v>
      </c>
      <c r="D9" s="59">
        <v>0</v>
      </c>
    </row>
    <row r="10" spans="1:11" ht="24.9" customHeight="1" thickBot="1" x14ac:dyDescent="0.3">
      <c r="A10" s="60" t="s">
        <v>875</v>
      </c>
      <c r="B10" s="61">
        <f>IF(COUNT(B5:B9)=0,"",SUM(B5:B9))</f>
        <v>0</v>
      </c>
      <c r="C10" s="62">
        <f>IF(COUNT(C5:C9)=0,"",SUM(C5:C9))</f>
        <v>0</v>
      </c>
      <c r="D10" s="63">
        <f>IF(COUNT(D5:D9)=0,"",SUM(D5:D9))</f>
        <v>0</v>
      </c>
    </row>
  </sheetData>
  <sheetProtection password="D63F" sheet="1" objects="1" scenarios="1" selectLockedCells="1"/>
  <mergeCells count="3">
    <mergeCell ref="C3:D3"/>
    <mergeCell ref="B3:B4"/>
    <mergeCell ref="A3:A4"/>
  </mergeCells>
  <phoneticPr fontId="4" type="noConversion"/>
  <pageMargins left="0.75" right="0.75" top="1" bottom="1" header="0.5" footer="0.5"/>
  <pageSetup paperSize="9" scale="97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K50"/>
  <sheetViews>
    <sheetView workbookViewId="0">
      <selection activeCell="D10" sqref="D10"/>
    </sheetView>
  </sheetViews>
  <sheetFormatPr defaultColWidth="9.109375" defaultRowHeight="20.100000000000001" customHeight="1" x14ac:dyDescent="0.25"/>
  <cols>
    <col min="1" max="1" width="9.109375" style="30"/>
    <col min="2" max="2" width="41.109375" style="30" customWidth="1"/>
    <col min="3" max="3" width="34.44140625" style="30" customWidth="1"/>
    <col min="4" max="4" width="39.6640625" style="30" customWidth="1"/>
    <col min="5" max="5" width="27.88671875" style="30" customWidth="1"/>
    <col min="6" max="16384" width="9.109375" style="30"/>
  </cols>
  <sheetData>
    <row r="1" spans="1:11" s="26" customFormat="1" ht="24.9" customHeight="1" x14ac:dyDescent="0.25">
      <c r="A1" s="25" t="s">
        <v>376</v>
      </c>
      <c r="B1" s="13" t="s">
        <v>287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s="26" customFormat="1" ht="24.9" customHeight="1" thickBot="1" x14ac:dyDescent="0.3"/>
    <row r="3" spans="1:11" ht="24.9" customHeight="1" thickBot="1" x14ac:dyDescent="0.3">
      <c r="A3" s="27" t="s">
        <v>253</v>
      </c>
      <c r="B3" s="28" t="s">
        <v>809</v>
      </c>
      <c r="C3" s="28" t="s">
        <v>869</v>
      </c>
      <c r="D3" s="29" t="s">
        <v>288</v>
      </c>
      <c r="E3" s="28" t="s">
        <v>289</v>
      </c>
    </row>
    <row r="4" spans="1:11" ht="20.100000000000001" customHeight="1" x14ac:dyDescent="0.25">
      <c r="A4" s="31"/>
      <c r="B4" s="32"/>
      <c r="C4" s="32"/>
      <c r="D4" s="32"/>
      <c r="E4" s="33"/>
    </row>
    <row r="5" spans="1:11" ht="20.100000000000001" customHeight="1" x14ac:dyDescent="0.25">
      <c r="A5" s="34"/>
      <c r="B5" s="35"/>
      <c r="C5" s="35"/>
      <c r="D5" s="35"/>
      <c r="E5" s="36"/>
    </row>
    <row r="6" spans="1:11" ht="20.100000000000001" customHeight="1" x14ac:dyDescent="0.25">
      <c r="A6" s="34"/>
      <c r="B6" s="35"/>
      <c r="C6" s="35"/>
      <c r="D6" s="35"/>
      <c r="E6" s="36"/>
    </row>
    <row r="7" spans="1:11" ht="20.100000000000001" customHeight="1" x14ac:dyDescent="0.25">
      <c r="A7" s="34"/>
      <c r="B7" s="35"/>
      <c r="C7" s="35"/>
      <c r="D7" s="35"/>
      <c r="E7" s="36"/>
    </row>
    <row r="8" spans="1:11" ht="20.100000000000001" customHeight="1" x14ac:dyDescent="0.25">
      <c r="A8" s="37"/>
      <c r="B8" s="35"/>
      <c r="C8" s="35"/>
      <c r="D8" s="35"/>
      <c r="E8" s="36"/>
    </row>
    <row r="9" spans="1:11" ht="20.100000000000001" customHeight="1" x14ac:dyDescent="0.25">
      <c r="A9" s="37"/>
      <c r="B9" s="35"/>
      <c r="C9" s="35"/>
      <c r="D9" s="35"/>
      <c r="E9" s="36"/>
    </row>
    <row r="10" spans="1:11" ht="20.100000000000001" customHeight="1" x14ac:dyDescent="0.25">
      <c r="A10" s="37"/>
      <c r="B10" s="35"/>
      <c r="C10" s="35"/>
      <c r="D10" s="35"/>
      <c r="E10" s="36"/>
    </row>
    <row r="11" spans="1:11" ht="20.100000000000001" customHeight="1" x14ac:dyDescent="0.25">
      <c r="A11" s="37"/>
      <c r="B11" s="35"/>
      <c r="C11" s="35"/>
      <c r="D11" s="35"/>
      <c r="E11" s="36"/>
    </row>
    <row r="12" spans="1:11" ht="20.100000000000001" customHeight="1" x14ac:dyDescent="0.25">
      <c r="A12" s="37"/>
      <c r="B12" s="35"/>
      <c r="C12" s="35"/>
      <c r="D12" s="35"/>
      <c r="E12" s="36"/>
    </row>
    <row r="13" spans="1:11" ht="20.100000000000001" customHeight="1" x14ac:dyDescent="0.25">
      <c r="A13" s="37"/>
      <c r="B13" s="35"/>
      <c r="C13" s="35"/>
      <c r="D13" s="35"/>
      <c r="E13" s="36"/>
    </row>
    <row r="14" spans="1:11" ht="20.100000000000001" customHeight="1" x14ac:dyDescent="0.25">
      <c r="A14" s="37"/>
      <c r="B14" s="35"/>
      <c r="C14" s="35"/>
      <c r="D14" s="35"/>
      <c r="E14" s="36"/>
    </row>
    <row r="15" spans="1:11" ht="20.100000000000001" customHeight="1" x14ac:dyDescent="0.25">
      <c r="A15" s="37"/>
      <c r="B15" s="35"/>
      <c r="C15" s="35"/>
      <c r="D15" s="35"/>
      <c r="E15" s="36"/>
    </row>
    <row r="16" spans="1:11" ht="20.100000000000001" customHeight="1" x14ac:dyDescent="0.25">
      <c r="A16" s="37"/>
      <c r="B16" s="35"/>
      <c r="C16" s="35"/>
      <c r="D16" s="35"/>
      <c r="E16" s="36"/>
    </row>
    <row r="17" spans="1:5" ht="20.100000000000001" customHeight="1" x14ac:dyDescent="0.25">
      <c r="A17" s="37"/>
      <c r="B17" s="35"/>
      <c r="C17" s="35"/>
      <c r="D17" s="35"/>
      <c r="E17" s="36"/>
    </row>
    <row r="18" spans="1:5" ht="20.100000000000001" customHeight="1" x14ac:dyDescent="0.25">
      <c r="A18" s="37"/>
      <c r="B18" s="35"/>
      <c r="C18" s="35"/>
      <c r="D18" s="35"/>
      <c r="E18" s="36"/>
    </row>
    <row r="19" spans="1:5" ht="20.100000000000001" customHeight="1" x14ac:dyDescent="0.25">
      <c r="A19" s="37"/>
      <c r="B19" s="35"/>
      <c r="C19" s="35"/>
      <c r="D19" s="35"/>
      <c r="E19" s="36"/>
    </row>
    <row r="20" spans="1:5" ht="20.100000000000001" customHeight="1" x14ac:dyDescent="0.25">
      <c r="A20" s="37"/>
      <c r="B20" s="35"/>
      <c r="C20" s="35"/>
      <c r="D20" s="35"/>
      <c r="E20" s="36"/>
    </row>
    <row r="21" spans="1:5" ht="20.100000000000001" customHeight="1" x14ac:dyDescent="0.25">
      <c r="A21" s="37"/>
      <c r="B21" s="35"/>
      <c r="C21" s="35"/>
      <c r="D21" s="35"/>
      <c r="E21" s="36"/>
    </row>
    <row r="22" spans="1:5" ht="20.100000000000001" customHeight="1" x14ac:dyDescent="0.25">
      <c r="A22" s="37"/>
      <c r="B22" s="35"/>
      <c r="C22" s="35"/>
      <c r="D22" s="35"/>
      <c r="E22" s="36"/>
    </row>
    <row r="23" spans="1:5" ht="20.100000000000001" customHeight="1" x14ac:dyDescent="0.25">
      <c r="A23" s="37"/>
      <c r="B23" s="35"/>
      <c r="C23" s="35"/>
      <c r="D23" s="35"/>
      <c r="E23" s="36"/>
    </row>
    <row r="24" spans="1:5" ht="20.100000000000001" customHeight="1" x14ac:dyDescent="0.25">
      <c r="A24" s="37"/>
      <c r="B24" s="35"/>
      <c r="C24" s="35"/>
      <c r="D24" s="35"/>
      <c r="E24" s="36"/>
    </row>
    <row r="25" spans="1:5" ht="20.100000000000001" customHeight="1" x14ac:dyDescent="0.25">
      <c r="A25" s="37"/>
      <c r="B25" s="35"/>
      <c r="C25" s="35"/>
      <c r="D25" s="35"/>
      <c r="E25" s="36"/>
    </row>
    <row r="26" spans="1:5" ht="20.100000000000001" customHeight="1" x14ac:dyDescent="0.25">
      <c r="A26" s="37"/>
      <c r="B26" s="35"/>
      <c r="C26" s="35"/>
      <c r="D26" s="35"/>
      <c r="E26" s="36"/>
    </row>
    <row r="27" spans="1:5" ht="20.100000000000001" customHeight="1" x14ac:dyDescent="0.25">
      <c r="A27" s="37"/>
      <c r="B27" s="35"/>
      <c r="C27" s="35"/>
      <c r="D27" s="35"/>
      <c r="E27" s="36"/>
    </row>
    <row r="28" spans="1:5" ht="20.100000000000001" customHeight="1" x14ac:dyDescent="0.25">
      <c r="A28" s="37"/>
      <c r="B28" s="35"/>
      <c r="C28" s="35"/>
      <c r="D28" s="35"/>
      <c r="E28" s="36"/>
    </row>
    <row r="29" spans="1:5" ht="20.100000000000001" customHeight="1" x14ac:dyDescent="0.25">
      <c r="A29" s="37"/>
      <c r="B29" s="35"/>
      <c r="C29" s="35"/>
      <c r="D29" s="35"/>
      <c r="E29" s="36"/>
    </row>
    <row r="30" spans="1:5" ht="20.100000000000001" customHeight="1" x14ac:dyDescent="0.25">
      <c r="A30" s="37"/>
      <c r="B30" s="35"/>
      <c r="C30" s="35"/>
      <c r="D30" s="35"/>
      <c r="E30" s="36"/>
    </row>
    <row r="31" spans="1:5" ht="20.100000000000001" customHeight="1" x14ac:dyDescent="0.25">
      <c r="A31" s="37"/>
      <c r="B31" s="35"/>
      <c r="C31" s="35"/>
      <c r="D31" s="35"/>
      <c r="E31" s="36"/>
    </row>
    <row r="32" spans="1:5" ht="20.100000000000001" customHeight="1" x14ac:dyDescent="0.25">
      <c r="A32" s="37"/>
      <c r="B32" s="35"/>
      <c r="C32" s="35"/>
      <c r="D32" s="35"/>
      <c r="E32" s="36"/>
    </row>
    <row r="33" spans="1:5" ht="20.100000000000001" customHeight="1" x14ac:dyDescent="0.25">
      <c r="A33" s="37"/>
      <c r="B33" s="35"/>
      <c r="C33" s="35"/>
      <c r="D33" s="35"/>
      <c r="E33" s="36"/>
    </row>
    <row r="34" spans="1:5" ht="20.100000000000001" customHeight="1" x14ac:dyDescent="0.25">
      <c r="A34" s="37"/>
      <c r="B34" s="35"/>
      <c r="C34" s="35"/>
      <c r="D34" s="35"/>
      <c r="E34" s="36"/>
    </row>
    <row r="35" spans="1:5" ht="20.100000000000001" customHeight="1" x14ac:dyDescent="0.25">
      <c r="A35" s="37"/>
      <c r="B35" s="35"/>
      <c r="C35" s="35"/>
      <c r="D35" s="35"/>
      <c r="E35" s="36"/>
    </row>
    <row r="36" spans="1:5" ht="20.100000000000001" customHeight="1" x14ac:dyDescent="0.25">
      <c r="A36" s="37"/>
      <c r="B36" s="35"/>
      <c r="C36" s="35"/>
      <c r="D36" s="35"/>
      <c r="E36" s="36"/>
    </row>
    <row r="37" spans="1:5" ht="20.100000000000001" customHeight="1" x14ac:dyDescent="0.25">
      <c r="A37" s="37"/>
      <c r="B37" s="35"/>
      <c r="C37" s="35"/>
      <c r="D37" s="35"/>
      <c r="E37" s="36"/>
    </row>
    <row r="38" spans="1:5" ht="20.100000000000001" customHeight="1" x14ac:dyDescent="0.25">
      <c r="A38" s="37"/>
      <c r="B38" s="35"/>
      <c r="C38" s="35"/>
      <c r="D38" s="35"/>
      <c r="E38" s="36"/>
    </row>
    <row r="39" spans="1:5" ht="20.100000000000001" customHeight="1" x14ac:dyDescent="0.25">
      <c r="A39" s="37"/>
      <c r="B39" s="35"/>
      <c r="C39" s="35"/>
      <c r="D39" s="35"/>
      <c r="E39" s="36"/>
    </row>
    <row r="40" spans="1:5" ht="20.100000000000001" customHeight="1" x14ac:dyDescent="0.25">
      <c r="A40" s="37"/>
      <c r="B40" s="35"/>
      <c r="C40" s="35"/>
      <c r="D40" s="35"/>
      <c r="E40" s="36"/>
    </row>
    <row r="41" spans="1:5" ht="20.100000000000001" customHeight="1" x14ac:dyDescent="0.25">
      <c r="A41" s="37"/>
      <c r="B41" s="35"/>
      <c r="C41" s="35"/>
      <c r="D41" s="35"/>
      <c r="E41" s="36"/>
    </row>
    <row r="42" spans="1:5" ht="20.100000000000001" customHeight="1" x14ac:dyDescent="0.25">
      <c r="A42" s="37"/>
      <c r="B42" s="35"/>
      <c r="C42" s="35"/>
      <c r="D42" s="35"/>
      <c r="E42" s="36"/>
    </row>
    <row r="43" spans="1:5" ht="20.100000000000001" customHeight="1" x14ac:dyDescent="0.25">
      <c r="A43" s="37"/>
      <c r="B43" s="35"/>
      <c r="C43" s="35"/>
      <c r="D43" s="35"/>
      <c r="E43" s="36"/>
    </row>
    <row r="44" spans="1:5" ht="20.100000000000001" customHeight="1" x14ac:dyDescent="0.25">
      <c r="A44" s="37"/>
      <c r="B44" s="35"/>
      <c r="C44" s="35"/>
      <c r="D44" s="35"/>
      <c r="E44" s="36"/>
    </row>
    <row r="45" spans="1:5" ht="20.100000000000001" customHeight="1" x14ac:dyDescent="0.25">
      <c r="A45" s="37"/>
      <c r="B45" s="35"/>
      <c r="C45" s="35"/>
      <c r="D45" s="35"/>
      <c r="E45" s="36"/>
    </row>
    <row r="46" spans="1:5" ht="20.100000000000001" customHeight="1" x14ac:dyDescent="0.25">
      <c r="A46" s="37"/>
      <c r="B46" s="35"/>
      <c r="C46" s="35"/>
      <c r="D46" s="35"/>
      <c r="E46" s="36"/>
    </row>
    <row r="47" spans="1:5" ht="20.100000000000001" customHeight="1" x14ac:dyDescent="0.25">
      <c r="A47" s="37"/>
      <c r="B47" s="35"/>
      <c r="C47" s="35"/>
      <c r="D47" s="35"/>
      <c r="E47" s="36"/>
    </row>
    <row r="48" spans="1:5" ht="20.100000000000001" customHeight="1" x14ac:dyDescent="0.25">
      <c r="A48" s="37"/>
      <c r="B48" s="35"/>
      <c r="C48" s="35"/>
      <c r="D48" s="35"/>
      <c r="E48" s="36"/>
    </row>
    <row r="49" spans="1:5" ht="20.100000000000001" customHeight="1" x14ac:dyDescent="0.25">
      <c r="A49" s="37"/>
      <c r="B49" s="35"/>
      <c r="C49" s="35"/>
      <c r="D49" s="35"/>
      <c r="E49" s="36"/>
    </row>
    <row r="50" spans="1:5" ht="20.100000000000001" customHeight="1" thickBot="1" x14ac:dyDescent="0.3">
      <c r="A50" s="38"/>
      <c r="B50" s="39"/>
      <c r="C50" s="39"/>
      <c r="D50" s="39"/>
      <c r="E50" s="40"/>
    </row>
  </sheetData>
  <sheetProtection password="D63F" sheet="1" objects="1" scenarios="1" selectLockedCells="1"/>
  <phoneticPr fontId="4" type="noConversion"/>
  <dataValidations count="1">
    <dataValidation type="list" allowBlank="1" showInputMessage="1" showErrorMessage="1" sqref="A4:A50">
      <formula1>AXIS</formula1>
    </dataValidation>
  </dataValidations>
  <pageMargins left="0.75" right="0.75" top="1" bottom="1" header="0.5" footer="0.5"/>
  <pageSetup paperSize="9" scale="45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1"/>
  <sheetViews>
    <sheetView workbookViewId="0">
      <selection activeCell="D10" sqref="D10"/>
    </sheetView>
  </sheetViews>
  <sheetFormatPr defaultColWidth="9.109375" defaultRowHeight="13.2" x14ac:dyDescent="0.25"/>
  <cols>
    <col min="1" max="1" width="10.5546875" style="24" bestFit="1" customWidth="1"/>
    <col min="2" max="16" width="9.109375" style="24"/>
    <col min="17" max="16384" width="9.109375" style="23"/>
  </cols>
  <sheetData>
    <row r="1" spans="1:16" x14ac:dyDescent="0.25">
      <c r="A1" s="21" t="s">
        <v>715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</sheetData>
  <sheetProtection password="D63F" sheet="1" objects="1" scenarios="1" selectLockedCells="1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H30"/>
  <sheetViews>
    <sheetView zoomScaleNormal="100" workbookViewId="0">
      <selection activeCell="E18" sqref="E18"/>
    </sheetView>
  </sheetViews>
  <sheetFormatPr defaultColWidth="9.109375" defaultRowHeight="13.2" x14ac:dyDescent="0.25"/>
  <cols>
    <col min="1" max="1" width="8.6640625" style="432" customWidth="1"/>
    <col min="2" max="2" width="45" style="432" customWidth="1"/>
    <col min="3" max="3" width="31.44140625" style="432" bestFit="1" customWidth="1"/>
    <col min="4" max="4" width="19.109375" style="432" customWidth="1"/>
    <col min="5" max="5" width="18.6640625" style="432" customWidth="1"/>
    <col min="6" max="6" width="19.109375" style="432" customWidth="1"/>
    <col min="7" max="7" width="16.33203125" style="432" customWidth="1"/>
    <col min="8" max="8" width="14.5546875" style="432" customWidth="1"/>
    <col min="9" max="16384" width="9.109375" style="432"/>
  </cols>
  <sheetData>
    <row r="2" spans="1:8" s="523" customFormat="1" x14ac:dyDescent="0.25">
      <c r="A2" s="520" t="s">
        <v>761</v>
      </c>
      <c r="B2" s="520"/>
      <c r="C2" s="520"/>
      <c r="D2" s="430"/>
      <c r="E2" s="521"/>
      <c r="F2" s="522"/>
      <c r="G2" s="522"/>
      <c r="H2" s="522"/>
    </row>
    <row r="3" spans="1:8" s="523" customFormat="1" x14ac:dyDescent="0.25">
      <c r="A3" s="524"/>
      <c r="B3" s="524"/>
      <c r="C3" s="525" t="s">
        <v>507</v>
      </c>
      <c r="D3" s="431"/>
      <c r="E3" s="526"/>
    </row>
    <row r="4" spans="1:8" x14ac:dyDescent="0.25">
      <c r="A4" s="770" t="s">
        <v>866</v>
      </c>
      <c r="B4" s="770"/>
      <c r="C4" s="770"/>
      <c r="E4" s="528"/>
    </row>
    <row r="5" spans="1:8" x14ac:dyDescent="0.25">
      <c r="A5" s="527"/>
      <c r="B5" s="527"/>
      <c r="C5" s="527"/>
      <c r="E5" s="528"/>
    </row>
    <row r="6" spans="1:8" ht="13.8" thickBot="1" x14ac:dyDescent="0.3">
      <c r="A6" s="527"/>
      <c r="B6" s="527"/>
      <c r="C6" s="527"/>
      <c r="E6" s="528"/>
    </row>
    <row r="7" spans="1:8" ht="18" customHeight="1" x14ac:dyDescent="0.25">
      <c r="A7" s="777" t="s">
        <v>771</v>
      </c>
      <c r="B7" s="773" t="s">
        <v>809</v>
      </c>
      <c r="C7" s="773" t="s">
        <v>869</v>
      </c>
      <c r="D7" s="799" t="s">
        <v>870</v>
      </c>
      <c r="E7" s="801" t="s">
        <v>871</v>
      </c>
      <c r="F7" s="801"/>
      <c r="G7" s="801"/>
      <c r="H7" s="797" t="s">
        <v>875</v>
      </c>
    </row>
    <row r="8" spans="1:8" ht="27.9" customHeight="1" thickBot="1" x14ac:dyDescent="0.3">
      <c r="A8" s="778"/>
      <c r="B8" s="774"/>
      <c r="C8" s="774"/>
      <c r="D8" s="800"/>
      <c r="E8" s="433" t="s">
        <v>872</v>
      </c>
      <c r="F8" s="433" t="s">
        <v>873</v>
      </c>
      <c r="G8" s="433" t="s">
        <v>874</v>
      </c>
      <c r="H8" s="798"/>
    </row>
    <row r="9" spans="1:8" x14ac:dyDescent="0.25">
      <c r="A9" s="784">
        <v>112</v>
      </c>
      <c r="B9" s="794" t="s">
        <v>811</v>
      </c>
      <c r="C9" s="437" t="s">
        <v>868</v>
      </c>
      <c r="D9" s="602">
        <v>0</v>
      </c>
      <c r="E9" s="602">
        <v>1</v>
      </c>
      <c r="F9" s="602">
        <v>0</v>
      </c>
      <c r="G9" s="450">
        <f t="shared" ref="G9:G26" si="0">IF(COUNT(E9:F9)=0,"",SUM(E9:F9))</f>
        <v>1</v>
      </c>
      <c r="H9" s="150">
        <f t="shared" ref="H9:H26" si="1">IF(COUNT(D9,G9)=0,"",SUM(D9,G9))</f>
        <v>1</v>
      </c>
    </row>
    <row r="10" spans="1:8" x14ac:dyDescent="0.25">
      <c r="A10" s="787"/>
      <c r="B10" s="802"/>
      <c r="C10" s="417" t="s">
        <v>867</v>
      </c>
      <c r="D10" s="603">
        <v>0</v>
      </c>
      <c r="E10" s="603">
        <v>20000</v>
      </c>
      <c r="F10" s="603">
        <v>0</v>
      </c>
      <c r="G10" s="451">
        <f t="shared" si="0"/>
        <v>20000</v>
      </c>
      <c r="H10" s="89">
        <f t="shared" si="1"/>
        <v>20000</v>
      </c>
    </row>
    <row r="11" spans="1:8" x14ac:dyDescent="0.25">
      <c r="A11" s="787">
        <v>121</v>
      </c>
      <c r="B11" s="802" t="s">
        <v>775</v>
      </c>
      <c r="C11" s="417" t="s">
        <v>868</v>
      </c>
      <c r="D11" s="603">
        <v>0</v>
      </c>
      <c r="E11" s="603">
        <v>0</v>
      </c>
      <c r="F11" s="603">
        <v>0</v>
      </c>
      <c r="G11" s="451">
        <f t="shared" si="0"/>
        <v>0</v>
      </c>
      <c r="H11" s="89">
        <f t="shared" si="1"/>
        <v>0</v>
      </c>
    </row>
    <row r="12" spans="1:8" x14ac:dyDescent="0.25">
      <c r="A12" s="787"/>
      <c r="B12" s="802"/>
      <c r="C12" s="417" t="s">
        <v>867</v>
      </c>
      <c r="D12" s="603">
        <v>0</v>
      </c>
      <c r="E12" s="603">
        <v>0</v>
      </c>
      <c r="F12" s="603">
        <v>0</v>
      </c>
      <c r="G12" s="451">
        <f t="shared" si="0"/>
        <v>0</v>
      </c>
      <c r="H12" s="89">
        <f t="shared" si="1"/>
        <v>0</v>
      </c>
    </row>
    <row r="13" spans="1:8" x14ac:dyDescent="0.25">
      <c r="A13" s="787">
        <v>122</v>
      </c>
      <c r="B13" s="802" t="s">
        <v>776</v>
      </c>
      <c r="C13" s="417" t="s">
        <v>868</v>
      </c>
      <c r="D13" s="603">
        <v>0</v>
      </c>
      <c r="E13" s="603">
        <v>6</v>
      </c>
      <c r="F13" s="603">
        <v>0</v>
      </c>
      <c r="G13" s="451">
        <f t="shared" si="0"/>
        <v>6</v>
      </c>
      <c r="H13" s="89">
        <f t="shared" si="1"/>
        <v>6</v>
      </c>
    </row>
    <row r="14" spans="1:8" x14ac:dyDescent="0.25">
      <c r="A14" s="787"/>
      <c r="B14" s="802"/>
      <c r="C14" s="417" t="s">
        <v>867</v>
      </c>
      <c r="D14" s="603">
        <v>0</v>
      </c>
      <c r="E14" s="603">
        <v>12929</v>
      </c>
      <c r="F14" s="603">
        <v>0</v>
      </c>
      <c r="G14" s="451">
        <f t="shared" si="0"/>
        <v>12929</v>
      </c>
      <c r="H14" s="89">
        <f t="shared" si="1"/>
        <v>12929</v>
      </c>
    </row>
    <row r="15" spans="1:8" x14ac:dyDescent="0.25">
      <c r="A15" s="787">
        <v>213</v>
      </c>
      <c r="B15" s="802" t="s">
        <v>788</v>
      </c>
      <c r="C15" s="417" t="s">
        <v>868</v>
      </c>
      <c r="D15" s="603">
        <v>0</v>
      </c>
      <c r="E15" s="603">
        <v>0</v>
      </c>
      <c r="F15" s="605">
        <v>0</v>
      </c>
      <c r="G15" s="451">
        <f t="shared" si="0"/>
        <v>0</v>
      </c>
      <c r="H15" s="89">
        <f t="shared" si="1"/>
        <v>0</v>
      </c>
    </row>
    <row r="16" spans="1:8" x14ac:dyDescent="0.25">
      <c r="A16" s="787"/>
      <c r="B16" s="802"/>
      <c r="C16" s="417" t="s">
        <v>867</v>
      </c>
      <c r="D16" s="603">
        <v>0</v>
      </c>
      <c r="E16" s="603">
        <v>0</v>
      </c>
      <c r="F16" s="603">
        <v>0</v>
      </c>
      <c r="G16" s="451">
        <f t="shared" si="0"/>
        <v>0</v>
      </c>
      <c r="H16" s="89">
        <f t="shared" si="1"/>
        <v>0</v>
      </c>
    </row>
    <row r="17" spans="1:8" x14ac:dyDescent="0.25">
      <c r="A17" s="787">
        <v>214</v>
      </c>
      <c r="B17" s="802" t="s">
        <v>789</v>
      </c>
      <c r="C17" s="417" t="s">
        <v>868</v>
      </c>
      <c r="D17" s="603">
        <v>0</v>
      </c>
      <c r="E17" s="603">
        <v>12188</v>
      </c>
      <c r="F17" s="603">
        <v>0</v>
      </c>
      <c r="G17" s="451">
        <f t="shared" si="0"/>
        <v>12188</v>
      </c>
      <c r="H17" s="89">
        <f t="shared" si="1"/>
        <v>12188</v>
      </c>
    </row>
    <row r="18" spans="1:8" x14ac:dyDescent="0.25">
      <c r="A18" s="787"/>
      <c r="B18" s="802"/>
      <c r="C18" s="417" t="s">
        <v>867</v>
      </c>
      <c r="D18" s="603">
        <v>0</v>
      </c>
      <c r="E18" s="603">
        <v>18046322</v>
      </c>
      <c r="F18" s="603">
        <v>0</v>
      </c>
      <c r="G18" s="451">
        <f t="shared" si="0"/>
        <v>18046322</v>
      </c>
      <c r="H18" s="89">
        <f t="shared" si="1"/>
        <v>18046322</v>
      </c>
    </row>
    <row r="19" spans="1:8" x14ac:dyDescent="0.25">
      <c r="A19" s="787">
        <v>221</v>
      </c>
      <c r="B19" s="802" t="s">
        <v>792</v>
      </c>
      <c r="C19" s="417" t="s">
        <v>868</v>
      </c>
      <c r="D19" s="603">
        <v>0</v>
      </c>
      <c r="E19" s="603">
        <v>0</v>
      </c>
      <c r="F19" s="603">
        <v>0</v>
      </c>
      <c r="G19" s="451">
        <f t="shared" si="0"/>
        <v>0</v>
      </c>
      <c r="H19" s="89">
        <f t="shared" si="1"/>
        <v>0</v>
      </c>
    </row>
    <row r="20" spans="1:8" x14ac:dyDescent="0.25">
      <c r="A20" s="787"/>
      <c r="B20" s="802"/>
      <c r="C20" s="417" t="s">
        <v>867</v>
      </c>
      <c r="D20" s="603">
        <v>0</v>
      </c>
      <c r="E20" s="603">
        <v>0</v>
      </c>
      <c r="F20" s="603">
        <v>0</v>
      </c>
      <c r="G20" s="451">
        <f t="shared" si="0"/>
        <v>0</v>
      </c>
      <c r="H20" s="89">
        <f t="shared" si="1"/>
        <v>0</v>
      </c>
    </row>
    <row r="21" spans="1:8" x14ac:dyDescent="0.25">
      <c r="A21" s="787">
        <v>222</v>
      </c>
      <c r="B21" s="802" t="s">
        <v>793</v>
      </c>
      <c r="C21" s="417" t="s">
        <v>868</v>
      </c>
      <c r="D21" s="603">
        <v>0</v>
      </c>
      <c r="E21" s="603">
        <v>0</v>
      </c>
      <c r="F21" s="603">
        <v>0</v>
      </c>
      <c r="G21" s="451">
        <f t="shared" si="0"/>
        <v>0</v>
      </c>
      <c r="H21" s="89">
        <f t="shared" si="1"/>
        <v>0</v>
      </c>
    </row>
    <row r="22" spans="1:8" x14ac:dyDescent="0.25">
      <c r="A22" s="787"/>
      <c r="B22" s="802"/>
      <c r="C22" s="417" t="s">
        <v>867</v>
      </c>
      <c r="D22" s="603">
        <v>0</v>
      </c>
      <c r="E22" s="603">
        <v>0</v>
      </c>
      <c r="F22" s="603">
        <v>0</v>
      </c>
      <c r="G22" s="451">
        <f t="shared" si="0"/>
        <v>0</v>
      </c>
      <c r="H22" s="89">
        <f t="shared" si="1"/>
        <v>0</v>
      </c>
    </row>
    <row r="23" spans="1:8" x14ac:dyDescent="0.25">
      <c r="A23" s="787">
        <v>223</v>
      </c>
      <c r="B23" s="802" t="s">
        <v>794</v>
      </c>
      <c r="C23" s="417" t="s">
        <v>868</v>
      </c>
      <c r="D23" s="603">
        <v>0</v>
      </c>
      <c r="E23" s="603">
        <v>0</v>
      </c>
      <c r="F23" s="603">
        <v>0</v>
      </c>
      <c r="G23" s="451">
        <f t="shared" si="0"/>
        <v>0</v>
      </c>
      <c r="H23" s="89">
        <f t="shared" si="1"/>
        <v>0</v>
      </c>
    </row>
    <row r="24" spans="1:8" x14ac:dyDescent="0.25">
      <c r="A24" s="787"/>
      <c r="B24" s="802"/>
      <c r="C24" s="417" t="s">
        <v>867</v>
      </c>
      <c r="D24" s="603">
        <v>0</v>
      </c>
      <c r="E24" s="603">
        <v>0</v>
      </c>
      <c r="F24" s="603">
        <v>0</v>
      </c>
      <c r="G24" s="451">
        <f t="shared" si="0"/>
        <v>0</v>
      </c>
      <c r="H24" s="89">
        <f t="shared" si="1"/>
        <v>0</v>
      </c>
    </row>
    <row r="25" spans="1:8" ht="26.4" x14ac:dyDescent="0.25">
      <c r="A25" s="787">
        <v>224</v>
      </c>
      <c r="B25" s="802" t="s">
        <v>795</v>
      </c>
      <c r="C25" s="417" t="s">
        <v>832</v>
      </c>
      <c r="D25" s="603">
        <v>0</v>
      </c>
      <c r="E25" s="603">
        <v>0</v>
      </c>
      <c r="F25" s="603">
        <v>0</v>
      </c>
      <c r="G25" s="451">
        <f t="shared" si="0"/>
        <v>0</v>
      </c>
      <c r="H25" s="89">
        <f t="shared" si="1"/>
        <v>0</v>
      </c>
    </row>
    <row r="26" spans="1:8" ht="13.8" thickBot="1" x14ac:dyDescent="0.3">
      <c r="A26" s="803"/>
      <c r="B26" s="804"/>
      <c r="C26" s="449" t="s">
        <v>867</v>
      </c>
      <c r="D26" s="604">
        <v>0</v>
      </c>
      <c r="E26" s="604">
        <v>0</v>
      </c>
      <c r="F26" s="604">
        <v>0</v>
      </c>
      <c r="G26" s="452">
        <f t="shared" si="0"/>
        <v>0</v>
      </c>
      <c r="H26" s="94">
        <f t="shared" si="1"/>
        <v>0</v>
      </c>
    </row>
    <row r="27" spans="1:8" x14ac:dyDescent="0.25">
      <c r="C27" s="453"/>
    </row>
    <row r="28" spans="1:8" x14ac:dyDescent="0.25">
      <c r="C28" s="454"/>
    </row>
    <row r="29" spans="1:8" x14ac:dyDescent="0.25">
      <c r="C29" s="454"/>
    </row>
    <row r="30" spans="1:8" x14ac:dyDescent="0.25">
      <c r="C30" s="454"/>
    </row>
  </sheetData>
  <sheetProtection password="D63F" sheet="1" objects="1" scenarios="1" selectLockedCells="1"/>
  <mergeCells count="25">
    <mergeCell ref="B13:B14"/>
    <mergeCell ref="A17:A18"/>
    <mergeCell ref="B17:B18"/>
    <mergeCell ref="A25:A26"/>
    <mergeCell ref="B25:B26"/>
    <mergeCell ref="A23:A24"/>
    <mergeCell ref="B23:B24"/>
    <mergeCell ref="A15:A16"/>
    <mergeCell ref="B15:B16"/>
    <mergeCell ref="A4:C4"/>
    <mergeCell ref="A19:A20"/>
    <mergeCell ref="B19:B20"/>
    <mergeCell ref="A21:A22"/>
    <mergeCell ref="B21:B22"/>
    <mergeCell ref="A9:A10"/>
    <mergeCell ref="B9:B10"/>
    <mergeCell ref="A11:A12"/>
    <mergeCell ref="B11:B12"/>
    <mergeCell ref="A13:A14"/>
    <mergeCell ref="H7:H8"/>
    <mergeCell ref="C7:C8"/>
    <mergeCell ref="B7:B8"/>
    <mergeCell ref="A7:A8"/>
    <mergeCell ref="D7:D8"/>
    <mergeCell ref="E7:G7"/>
  </mergeCells>
  <phoneticPr fontId="4" type="noConversion"/>
  <pageMargins left="0.75" right="0.75" top="1" bottom="1" header="0.5" footer="0.5"/>
  <pageSetup paperSize="9" scale="7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H66"/>
  <sheetViews>
    <sheetView topLeftCell="A46" zoomScaleNormal="100" workbookViewId="0">
      <selection activeCell="C16" sqref="C16"/>
    </sheetView>
  </sheetViews>
  <sheetFormatPr defaultColWidth="9.109375" defaultRowHeight="13.2" x14ac:dyDescent="0.25"/>
  <cols>
    <col min="1" max="1" width="8.5546875" style="432" customWidth="1"/>
    <col min="2" max="2" width="43.6640625" style="432" customWidth="1"/>
    <col min="3" max="3" width="21.109375" style="432" customWidth="1"/>
    <col min="4" max="6" width="20.6640625" style="432" customWidth="1"/>
    <col min="7" max="7" width="19.6640625" style="432" customWidth="1"/>
    <col min="8" max="8" width="15.109375" style="432" customWidth="1"/>
    <col min="9" max="16384" width="9.109375" style="432"/>
  </cols>
  <sheetData>
    <row r="2" spans="1:8" s="523" customFormat="1" x14ac:dyDescent="0.25">
      <c r="A2" s="520" t="s">
        <v>761</v>
      </c>
      <c r="B2" s="520"/>
      <c r="C2" s="520"/>
      <c r="D2" s="430"/>
      <c r="E2" s="521"/>
      <c r="F2" s="522"/>
      <c r="G2" s="522"/>
      <c r="H2" s="522"/>
    </row>
    <row r="3" spans="1:8" s="523" customFormat="1" x14ac:dyDescent="0.25">
      <c r="A3" s="524"/>
      <c r="B3" s="524"/>
      <c r="C3" s="525" t="s">
        <v>507</v>
      </c>
      <c r="D3" s="431"/>
      <c r="E3" s="526"/>
    </row>
    <row r="4" spans="1:8" x14ac:dyDescent="0.25">
      <c r="A4" s="770" t="s">
        <v>876</v>
      </c>
      <c r="B4" s="770"/>
      <c r="C4" s="770"/>
      <c r="E4" s="528"/>
    </row>
    <row r="5" spans="1:8" x14ac:dyDescent="0.25">
      <c r="A5" s="527"/>
      <c r="B5" s="527"/>
      <c r="C5" s="527"/>
      <c r="E5" s="528"/>
    </row>
    <row r="6" spans="1:8" x14ac:dyDescent="0.25">
      <c r="A6" s="770" t="s">
        <v>819</v>
      </c>
      <c r="B6" s="770"/>
      <c r="C6" s="527"/>
      <c r="E6" s="528"/>
    </row>
    <row r="7" spans="1:8" ht="13.8" thickBot="1" x14ac:dyDescent="0.3">
      <c r="A7" s="527"/>
      <c r="B7" s="527"/>
      <c r="C7" s="595" t="s">
        <v>885</v>
      </c>
      <c r="E7" s="528"/>
    </row>
    <row r="8" spans="1:8" ht="42" customHeight="1" x14ac:dyDescent="0.25">
      <c r="A8" s="777" t="s">
        <v>771</v>
      </c>
      <c r="B8" s="773" t="s">
        <v>809</v>
      </c>
      <c r="C8" s="773" t="s">
        <v>886</v>
      </c>
      <c r="D8" s="799" t="s">
        <v>887</v>
      </c>
      <c r="E8" s="807"/>
      <c r="F8" s="799" t="s">
        <v>880</v>
      </c>
      <c r="G8" s="807"/>
      <c r="H8" s="775" t="s">
        <v>882</v>
      </c>
    </row>
    <row r="9" spans="1:8" ht="15" customHeight="1" thickBot="1" x14ac:dyDescent="0.3">
      <c r="A9" s="778"/>
      <c r="B9" s="774"/>
      <c r="C9" s="806"/>
      <c r="D9" s="441" t="s">
        <v>879</v>
      </c>
      <c r="E9" s="441" t="s">
        <v>875</v>
      </c>
      <c r="F9" s="433" t="s">
        <v>881</v>
      </c>
      <c r="G9" s="433" t="s">
        <v>875</v>
      </c>
      <c r="H9" s="776"/>
    </row>
    <row r="10" spans="1:8" s="583" customFormat="1" ht="26.4" x14ac:dyDescent="0.25">
      <c r="A10" s="434">
        <v>111</v>
      </c>
      <c r="B10" s="592" t="s">
        <v>810</v>
      </c>
      <c r="C10" s="620">
        <f>+D10</f>
        <v>132</v>
      </c>
      <c r="D10" s="621">
        <v>132</v>
      </c>
      <c r="E10" s="659">
        <v>300</v>
      </c>
      <c r="F10" s="656">
        <v>2400000</v>
      </c>
      <c r="G10" s="622">
        <f>+F10*0.44</f>
        <v>1056000</v>
      </c>
      <c r="H10" s="593">
        <f>IF(ISERR(E10/G10),"",E10/G10)</f>
        <v>2.8409090909090908E-4</v>
      </c>
    </row>
    <row r="11" spans="1:8" x14ac:dyDescent="0.25">
      <c r="A11" s="435">
        <v>112</v>
      </c>
      <c r="B11" s="585" t="s">
        <v>811</v>
      </c>
      <c r="C11" s="623">
        <f>+D11</f>
        <v>8800</v>
      </c>
      <c r="D11" s="624">
        <v>8800</v>
      </c>
      <c r="E11" s="660">
        <v>20000</v>
      </c>
      <c r="F11" s="657">
        <v>9020000</v>
      </c>
      <c r="G11" s="607">
        <f>+F11*0.44</f>
        <v>3968800</v>
      </c>
      <c r="H11" s="438">
        <f t="shared" ref="H11:H25" si="0">IF(ISERR(E11/G11),"",E11/G11)</f>
        <v>5.0393065914130213E-3</v>
      </c>
    </row>
    <row r="12" spans="1:8" x14ac:dyDescent="0.25">
      <c r="A12" s="435">
        <v>113</v>
      </c>
      <c r="B12" s="585" t="s">
        <v>772</v>
      </c>
      <c r="C12" s="623">
        <f t="shared" ref="C12:C24" si="1">+D12</f>
        <v>0</v>
      </c>
      <c r="D12" s="624">
        <v>0</v>
      </c>
      <c r="E12" s="660">
        <v>0</v>
      </c>
      <c r="F12" s="657">
        <v>0</v>
      </c>
      <c r="G12" s="607">
        <v>0</v>
      </c>
      <c r="H12" s="438" t="str">
        <f t="shared" si="0"/>
        <v/>
      </c>
    </row>
    <row r="13" spans="1:8" x14ac:dyDescent="0.25">
      <c r="A13" s="435">
        <v>114</v>
      </c>
      <c r="B13" s="585" t="s">
        <v>773</v>
      </c>
      <c r="C13" s="623">
        <f t="shared" si="1"/>
        <v>0</v>
      </c>
      <c r="D13" s="624">
        <v>0</v>
      </c>
      <c r="E13" s="660">
        <v>0</v>
      </c>
      <c r="F13" s="657">
        <v>0</v>
      </c>
      <c r="G13" s="607">
        <v>0</v>
      </c>
      <c r="H13" s="438" t="str">
        <f t="shared" si="0"/>
        <v/>
      </c>
    </row>
    <row r="14" spans="1:8" ht="26.4" x14ac:dyDescent="0.25">
      <c r="A14" s="416">
        <v>115</v>
      </c>
      <c r="B14" s="586" t="s">
        <v>774</v>
      </c>
      <c r="C14" s="623">
        <f t="shared" si="1"/>
        <v>0</v>
      </c>
      <c r="D14" s="624">
        <v>0</v>
      </c>
      <c r="E14" s="660">
        <v>0</v>
      </c>
      <c r="F14" s="657">
        <v>320000</v>
      </c>
      <c r="G14" s="607">
        <f>+F14*0.44</f>
        <v>140800</v>
      </c>
      <c r="H14" s="438">
        <f t="shared" si="0"/>
        <v>0</v>
      </c>
    </row>
    <row r="15" spans="1:8" x14ac:dyDescent="0.25">
      <c r="A15" s="435">
        <v>121</v>
      </c>
      <c r="B15" s="585" t="s">
        <v>775</v>
      </c>
      <c r="C15" s="623">
        <f t="shared" si="1"/>
        <v>0</v>
      </c>
      <c r="D15" s="624">
        <v>0</v>
      </c>
      <c r="E15" s="660">
        <v>0</v>
      </c>
      <c r="F15" s="657">
        <v>10575000</v>
      </c>
      <c r="G15" s="607">
        <f>+F15*0.44</f>
        <v>4653000</v>
      </c>
      <c r="H15" s="438">
        <f t="shared" si="0"/>
        <v>0</v>
      </c>
    </row>
    <row r="16" spans="1:8" x14ac:dyDescent="0.25">
      <c r="A16" s="435">
        <v>122</v>
      </c>
      <c r="B16" s="585" t="s">
        <v>776</v>
      </c>
      <c r="C16" s="623">
        <f t="shared" si="1"/>
        <v>5689</v>
      </c>
      <c r="D16" s="624">
        <v>5689</v>
      </c>
      <c r="E16" s="660">
        <v>12929</v>
      </c>
      <c r="F16" s="657">
        <v>1800000</v>
      </c>
      <c r="G16" s="607">
        <f>+F16*0.44</f>
        <v>792000</v>
      </c>
      <c r="H16" s="438">
        <f t="shared" si="0"/>
        <v>1.632449494949495E-2</v>
      </c>
    </row>
    <row r="17" spans="1:8" ht="26.4" x14ac:dyDescent="0.25">
      <c r="A17" s="435">
        <v>123</v>
      </c>
      <c r="B17" s="585" t="s">
        <v>777</v>
      </c>
      <c r="C17" s="623">
        <f t="shared" si="1"/>
        <v>670513</v>
      </c>
      <c r="D17" s="624">
        <v>670513</v>
      </c>
      <c r="E17" s="660">
        <v>1523894</v>
      </c>
      <c r="F17" s="657">
        <v>30168182</v>
      </c>
      <c r="G17" s="607">
        <f>+F17*0.44-0.08</f>
        <v>13274000</v>
      </c>
      <c r="H17" s="438">
        <f t="shared" si="0"/>
        <v>0.11480292300738286</v>
      </c>
    </row>
    <row r="18" spans="1:8" s="583" customFormat="1" ht="39.6" x14ac:dyDescent="0.25">
      <c r="A18" s="416">
        <v>124</v>
      </c>
      <c r="B18" s="586" t="s">
        <v>778</v>
      </c>
      <c r="C18" s="623">
        <f t="shared" si="1"/>
        <v>0</v>
      </c>
      <c r="D18" s="624">
        <v>0</v>
      </c>
      <c r="E18" s="660">
        <v>0</v>
      </c>
      <c r="F18" s="657">
        <v>800000</v>
      </c>
      <c r="G18" s="607">
        <f>+F18*0.44</f>
        <v>352000</v>
      </c>
      <c r="H18" s="584">
        <f>IF(ISERR(E19/G18),"",E19/G18)</f>
        <v>7.3272329545454546</v>
      </c>
    </row>
    <row r="19" spans="1:8" s="583" customFormat="1" ht="26.4" x14ac:dyDescent="0.25">
      <c r="A19" s="435">
        <v>125</v>
      </c>
      <c r="B19" s="585" t="s">
        <v>779</v>
      </c>
      <c r="C19" s="623">
        <f t="shared" si="1"/>
        <v>1134842</v>
      </c>
      <c r="D19" s="624">
        <v>1134842</v>
      </c>
      <c r="E19" s="660">
        <v>2579186</v>
      </c>
      <c r="F19" s="657">
        <v>17189041</v>
      </c>
      <c r="G19" s="607">
        <f>+F19*0.44-0.04</f>
        <v>7563178</v>
      </c>
      <c r="H19" s="584" t="str">
        <f>IF(ISERR(#REF!/G19),"",#REF!/G19)</f>
        <v/>
      </c>
    </row>
    <row r="20" spans="1:8" ht="39.6" x14ac:dyDescent="0.25">
      <c r="A20" s="435">
        <v>126</v>
      </c>
      <c r="B20" s="585" t="s">
        <v>780</v>
      </c>
      <c r="C20" s="623">
        <f t="shared" si="1"/>
        <v>0</v>
      </c>
      <c r="D20" s="624">
        <v>0</v>
      </c>
      <c r="E20" s="660">
        <v>0</v>
      </c>
      <c r="F20" s="657">
        <v>0</v>
      </c>
      <c r="G20" s="607">
        <v>0</v>
      </c>
      <c r="H20" s="438" t="str">
        <f t="shared" si="0"/>
        <v/>
      </c>
    </row>
    <row r="21" spans="1:8" ht="26.4" x14ac:dyDescent="0.25">
      <c r="A21" s="416">
        <v>131</v>
      </c>
      <c r="B21" s="586" t="s">
        <v>781</v>
      </c>
      <c r="C21" s="623">
        <f t="shared" si="1"/>
        <v>0</v>
      </c>
      <c r="D21" s="624">
        <v>0</v>
      </c>
      <c r="E21" s="660">
        <v>0</v>
      </c>
      <c r="F21" s="657">
        <v>0</v>
      </c>
      <c r="G21" s="607">
        <v>0</v>
      </c>
      <c r="H21" s="438" t="str">
        <f t="shared" si="0"/>
        <v/>
      </c>
    </row>
    <row r="22" spans="1:8" ht="26.4" x14ac:dyDescent="0.25">
      <c r="A22" s="416">
        <v>132</v>
      </c>
      <c r="B22" s="586" t="s">
        <v>782</v>
      </c>
      <c r="C22" s="623">
        <f t="shared" si="1"/>
        <v>0</v>
      </c>
      <c r="D22" s="624">
        <v>0</v>
      </c>
      <c r="E22" s="660">
        <v>0</v>
      </c>
      <c r="F22" s="657">
        <v>500000</v>
      </c>
      <c r="G22" s="607">
        <f>+F22*0.44</f>
        <v>220000</v>
      </c>
      <c r="H22" s="438">
        <f t="shared" si="0"/>
        <v>0</v>
      </c>
    </row>
    <row r="23" spans="1:8" x14ac:dyDescent="0.25">
      <c r="A23" s="416">
        <v>133</v>
      </c>
      <c r="B23" s="586" t="s">
        <v>783</v>
      </c>
      <c r="C23" s="623">
        <f t="shared" si="1"/>
        <v>0</v>
      </c>
      <c r="D23" s="624">
        <v>0</v>
      </c>
      <c r="E23" s="660">
        <v>0</v>
      </c>
      <c r="F23" s="657">
        <v>2000000</v>
      </c>
      <c r="G23" s="607">
        <f>+F23*0.44</f>
        <v>880000</v>
      </c>
      <c r="H23" s="438">
        <f t="shared" si="0"/>
        <v>0</v>
      </c>
    </row>
    <row r="24" spans="1:8" x14ac:dyDescent="0.25">
      <c r="A24" s="416">
        <v>141</v>
      </c>
      <c r="B24" s="586" t="s">
        <v>784</v>
      </c>
      <c r="C24" s="623">
        <f t="shared" si="1"/>
        <v>0</v>
      </c>
      <c r="D24" s="624">
        <v>0</v>
      </c>
      <c r="E24" s="660">
        <v>0</v>
      </c>
      <c r="F24" s="657">
        <v>0</v>
      </c>
      <c r="G24" s="607">
        <v>0</v>
      </c>
      <c r="H24" s="438" t="str">
        <f t="shared" si="0"/>
        <v/>
      </c>
    </row>
    <row r="25" spans="1:8" ht="13.8" thickBot="1" x14ac:dyDescent="0.3">
      <c r="A25" s="374">
        <v>142</v>
      </c>
      <c r="B25" s="587" t="s">
        <v>785</v>
      </c>
      <c r="C25" s="625">
        <f>+D25</f>
        <v>0</v>
      </c>
      <c r="D25" s="626">
        <v>0</v>
      </c>
      <c r="E25" s="661">
        <v>0</v>
      </c>
      <c r="F25" s="658">
        <v>0</v>
      </c>
      <c r="G25" s="608">
        <v>0</v>
      </c>
      <c r="H25" s="440" t="str">
        <f t="shared" si="0"/>
        <v/>
      </c>
    </row>
    <row r="26" spans="1:8" x14ac:dyDescent="0.25">
      <c r="C26" s="582" t="s">
        <v>885</v>
      </c>
      <c r="D26" s="581" t="s">
        <v>885</v>
      </c>
      <c r="E26" s="581" t="s">
        <v>885</v>
      </c>
    </row>
    <row r="27" spans="1:8" x14ac:dyDescent="0.25">
      <c r="A27" s="789" t="s">
        <v>817</v>
      </c>
      <c r="B27" s="789"/>
      <c r="E27" s="582" t="s">
        <v>885</v>
      </c>
    </row>
    <row r="28" spans="1:8" ht="13.8" thickBot="1" x14ac:dyDescent="0.3"/>
    <row r="29" spans="1:8" ht="42" customHeight="1" x14ac:dyDescent="0.25">
      <c r="A29" s="777" t="s">
        <v>771</v>
      </c>
      <c r="B29" s="773" t="s">
        <v>809</v>
      </c>
      <c r="C29" s="773" t="s">
        <v>877</v>
      </c>
      <c r="D29" s="799" t="s">
        <v>878</v>
      </c>
      <c r="E29" s="807"/>
      <c r="F29" s="799" t="s">
        <v>880</v>
      </c>
      <c r="G29" s="807"/>
      <c r="H29" s="775" t="s">
        <v>882</v>
      </c>
    </row>
    <row r="30" spans="1:8" ht="15" customHeight="1" thickBot="1" x14ac:dyDescent="0.3">
      <c r="A30" s="805"/>
      <c r="B30" s="806"/>
      <c r="C30" s="806"/>
      <c r="D30" s="441" t="s">
        <v>879</v>
      </c>
      <c r="E30" s="441" t="s">
        <v>875</v>
      </c>
      <c r="F30" s="441" t="s">
        <v>881</v>
      </c>
      <c r="G30" s="433" t="s">
        <v>875</v>
      </c>
      <c r="H30" s="808"/>
    </row>
    <row r="31" spans="1:8" ht="52.8" x14ac:dyDescent="0.25">
      <c r="A31" s="434">
        <v>211</v>
      </c>
      <c r="B31" s="588" t="s">
        <v>786</v>
      </c>
      <c r="C31" s="627">
        <f>+D31</f>
        <v>4753602</v>
      </c>
      <c r="D31" s="628">
        <v>4753602</v>
      </c>
      <c r="E31" s="629">
        <v>10803640</v>
      </c>
      <c r="F31" s="630">
        <v>54381175</v>
      </c>
      <c r="G31" s="628">
        <v>23927717</v>
      </c>
      <c r="H31" s="442">
        <f>IF(ISERR(E31/G31),"",E31/G31)</f>
        <v>0.4515115253160174</v>
      </c>
    </row>
    <row r="32" spans="1:8" ht="52.8" x14ac:dyDescent="0.25">
      <c r="A32" s="435">
        <v>212</v>
      </c>
      <c r="B32" s="585" t="s">
        <v>787</v>
      </c>
      <c r="C32" s="631">
        <f>+D32</f>
        <v>0</v>
      </c>
      <c r="D32" s="632">
        <v>0</v>
      </c>
      <c r="E32" s="633">
        <v>0</v>
      </c>
      <c r="F32" s="634">
        <v>0</v>
      </c>
      <c r="G32" s="635">
        <v>0</v>
      </c>
      <c r="H32" s="443" t="str">
        <f t="shared" ref="H32:H43" si="2">IF(ISERR(E32/G32),"",E32/G32)</f>
        <v/>
      </c>
    </row>
    <row r="33" spans="1:8" ht="39.6" x14ac:dyDescent="0.25">
      <c r="A33" s="435">
        <v>213</v>
      </c>
      <c r="B33" s="585" t="s">
        <v>788</v>
      </c>
      <c r="C33" s="631">
        <f t="shared" ref="C33:C42" si="3">+D33</f>
        <v>0</v>
      </c>
      <c r="D33" s="632">
        <v>0</v>
      </c>
      <c r="E33" s="633">
        <v>0</v>
      </c>
      <c r="F33" s="634">
        <v>0</v>
      </c>
      <c r="G33" s="635">
        <v>0</v>
      </c>
      <c r="H33" s="443" t="str">
        <f t="shared" si="2"/>
        <v/>
      </c>
    </row>
    <row r="34" spans="1:8" x14ac:dyDescent="0.25">
      <c r="A34" s="435">
        <v>214</v>
      </c>
      <c r="B34" s="585" t="s">
        <v>789</v>
      </c>
      <c r="C34" s="631">
        <f t="shared" si="3"/>
        <v>7940382</v>
      </c>
      <c r="D34" s="635">
        <v>7940382</v>
      </c>
      <c r="E34" s="636">
        <v>18046322</v>
      </c>
      <c r="F34" s="634">
        <v>128488157</v>
      </c>
      <c r="G34" s="635">
        <v>56534789</v>
      </c>
      <c r="H34" s="443">
        <f t="shared" si="2"/>
        <v>0.31920738220142647</v>
      </c>
    </row>
    <row r="35" spans="1:8" x14ac:dyDescent="0.25">
      <c r="A35" s="435">
        <v>215</v>
      </c>
      <c r="B35" s="585" t="s">
        <v>790</v>
      </c>
      <c r="C35" s="631">
        <f t="shared" si="3"/>
        <v>0</v>
      </c>
      <c r="D35" s="632">
        <v>0</v>
      </c>
      <c r="E35" s="633">
        <v>0</v>
      </c>
      <c r="F35" s="634">
        <v>0</v>
      </c>
      <c r="G35" s="635">
        <v>0</v>
      </c>
      <c r="H35" s="443" t="str">
        <f t="shared" si="2"/>
        <v/>
      </c>
    </row>
    <row r="36" spans="1:8" x14ac:dyDescent="0.25">
      <c r="A36" s="435">
        <v>216</v>
      </c>
      <c r="B36" s="585" t="s">
        <v>791</v>
      </c>
      <c r="C36" s="631">
        <f t="shared" si="3"/>
        <v>0</v>
      </c>
      <c r="D36" s="632">
        <v>0</v>
      </c>
      <c r="E36" s="633">
        <v>0</v>
      </c>
      <c r="F36" s="634">
        <v>0</v>
      </c>
      <c r="G36" s="635">
        <v>0</v>
      </c>
      <c r="H36" s="443" t="str">
        <f t="shared" si="2"/>
        <v/>
      </c>
    </row>
    <row r="37" spans="1:8" x14ac:dyDescent="0.25">
      <c r="A37" s="435">
        <v>221</v>
      </c>
      <c r="B37" s="585" t="s">
        <v>792</v>
      </c>
      <c r="C37" s="631">
        <f t="shared" si="3"/>
        <v>0</v>
      </c>
      <c r="D37" s="632">
        <v>0</v>
      </c>
      <c r="E37" s="633">
        <v>0</v>
      </c>
      <c r="F37" s="634">
        <v>0</v>
      </c>
      <c r="G37" s="635">
        <v>0</v>
      </c>
      <c r="H37" s="443" t="str">
        <f t="shared" si="2"/>
        <v/>
      </c>
    </row>
    <row r="38" spans="1:8" ht="26.4" x14ac:dyDescent="0.25">
      <c r="A38" s="435">
        <v>222</v>
      </c>
      <c r="B38" s="585" t="s">
        <v>793</v>
      </c>
      <c r="C38" s="631">
        <f t="shared" si="3"/>
        <v>0</v>
      </c>
      <c r="D38" s="632">
        <v>0</v>
      </c>
      <c r="E38" s="633">
        <v>0</v>
      </c>
      <c r="F38" s="634">
        <v>0</v>
      </c>
      <c r="G38" s="635">
        <v>0</v>
      </c>
      <c r="H38" s="443" t="str">
        <f t="shared" si="2"/>
        <v/>
      </c>
    </row>
    <row r="39" spans="1:8" x14ac:dyDescent="0.25">
      <c r="A39" s="435">
        <v>223</v>
      </c>
      <c r="B39" s="585" t="s">
        <v>794</v>
      </c>
      <c r="C39" s="631">
        <f t="shared" si="3"/>
        <v>0</v>
      </c>
      <c r="D39" s="632">
        <v>0</v>
      </c>
      <c r="E39" s="633">
        <v>0</v>
      </c>
      <c r="F39" s="634">
        <v>0</v>
      </c>
      <c r="G39" s="635">
        <v>0</v>
      </c>
      <c r="H39" s="443" t="str">
        <f t="shared" si="2"/>
        <v/>
      </c>
    </row>
    <row r="40" spans="1:8" x14ac:dyDescent="0.25">
      <c r="A40" s="435">
        <v>224</v>
      </c>
      <c r="B40" s="585" t="s">
        <v>795</v>
      </c>
      <c r="C40" s="631">
        <f t="shared" si="3"/>
        <v>0</v>
      </c>
      <c r="D40" s="632">
        <v>0</v>
      </c>
      <c r="E40" s="633">
        <v>0</v>
      </c>
      <c r="F40" s="634">
        <v>0</v>
      </c>
      <c r="G40" s="635">
        <v>0</v>
      </c>
      <c r="H40" s="443" t="str">
        <f t="shared" si="2"/>
        <v/>
      </c>
    </row>
    <row r="41" spans="1:8" x14ac:dyDescent="0.25">
      <c r="A41" s="435">
        <v>225</v>
      </c>
      <c r="B41" s="585" t="s">
        <v>796</v>
      </c>
      <c r="C41" s="631">
        <f t="shared" si="3"/>
        <v>0</v>
      </c>
      <c r="D41" s="632">
        <v>0</v>
      </c>
      <c r="E41" s="633">
        <v>0</v>
      </c>
      <c r="F41" s="634">
        <v>0</v>
      </c>
      <c r="G41" s="635">
        <v>0</v>
      </c>
      <c r="H41" s="443" t="str">
        <f t="shared" si="2"/>
        <v/>
      </c>
    </row>
    <row r="42" spans="1:8" ht="26.4" x14ac:dyDescent="0.3">
      <c r="A42" s="435">
        <v>226</v>
      </c>
      <c r="B42" s="589" t="s">
        <v>797</v>
      </c>
      <c r="C42" s="631">
        <f t="shared" si="3"/>
        <v>0</v>
      </c>
      <c r="D42" s="637">
        <v>0</v>
      </c>
      <c r="E42" s="638">
        <v>0</v>
      </c>
      <c r="F42" s="634">
        <v>10591973</v>
      </c>
      <c r="G42" s="635">
        <v>4660468</v>
      </c>
      <c r="H42" s="443">
        <f t="shared" si="2"/>
        <v>0</v>
      </c>
    </row>
    <row r="43" spans="1:8" s="583" customFormat="1" ht="13.8" thickBot="1" x14ac:dyDescent="0.3">
      <c r="A43" s="374">
        <v>227</v>
      </c>
      <c r="B43" s="587" t="s">
        <v>791</v>
      </c>
      <c r="C43" s="625">
        <f>+D43</f>
        <v>6409</v>
      </c>
      <c r="D43" s="639">
        <v>6409</v>
      </c>
      <c r="E43" s="640">
        <v>14567</v>
      </c>
      <c r="F43" s="641">
        <v>520984</v>
      </c>
      <c r="G43" s="642">
        <v>229233</v>
      </c>
      <c r="H43" s="594">
        <f t="shared" si="2"/>
        <v>6.3546697028787305E-2</v>
      </c>
    </row>
    <row r="44" spans="1:8" x14ac:dyDescent="0.25">
      <c r="C44" s="582" t="s">
        <v>885</v>
      </c>
      <c r="D44" s="582" t="s">
        <v>885</v>
      </c>
      <c r="E44" s="581" t="s">
        <v>885</v>
      </c>
    </row>
    <row r="45" spans="1:8" ht="13.8" x14ac:dyDescent="0.3">
      <c r="A45" s="789" t="s">
        <v>820</v>
      </c>
      <c r="B45" s="789"/>
      <c r="D45" s="580" t="s">
        <v>885</v>
      </c>
    </row>
    <row r="46" spans="1:8" ht="13.8" thickBot="1" x14ac:dyDescent="0.3"/>
    <row r="47" spans="1:8" ht="42" customHeight="1" x14ac:dyDescent="0.25">
      <c r="A47" s="777" t="s">
        <v>771</v>
      </c>
      <c r="B47" s="773" t="s">
        <v>809</v>
      </c>
      <c r="C47" s="773" t="s">
        <v>877</v>
      </c>
      <c r="D47" s="799" t="s">
        <v>878</v>
      </c>
      <c r="E47" s="807"/>
      <c r="F47" s="799" t="s">
        <v>880</v>
      </c>
      <c r="G47" s="807"/>
      <c r="H47" s="775" t="s">
        <v>882</v>
      </c>
    </row>
    <row r="48" spans="1:8" ht="15" customHeight="1" thickBot="1" x14ac:dyDescent="0.3">
      <c r="A48" s="805"/>
      <c r="B48" s="806"/>
      <c r="C48" s="806"/>
      <c r="D48" s="441" t="s">
        <v>879</v>
      </c>
      <c r="E48" s="441" t="s">
        <v>875</v>
      </c>
      <c r="F48" s="441" t="s">
        <v>881</v>
      </c>
      <c r="G48" s="433" t="s">
        <v>875</v>
      </c>
      <c r="H48" s="808"/>
    </row>
    <row r="49" spans="1:8" ht="13.8" x14ac:dyDescent="0.3">
      <c r="A49" s="445">
        <v>311</v>
      </c>
      <c r="B49" s="588" t="s">
        <v>798</v>
      </c>
      <c r="C49" s="643">
        <f t="shared" ref="C49:C56" si="4">+D49</f>
        <v>0</v>
      </c>
      <c r="D49" s="644">
        <v>0</v>
      </c>
      <c r="E49" s="645">
        <v>0</v>
      </c>
      <c r="F49" s="630">
        <v>6785200</v>
      </c>
      <c r="G49" s="628">
        <v>2985488</v>
      </c>
      <c r="H49" s="442">
        <f>IF(ISERR(E49/G49),"",E49/G49)</f>
        <v>0</v>
      </c>
    </row>
    <row r="50" spans="1:8" ht="13.8" x14ac:dyDescent="0.3">
      <c r="A50" s="446">
        <v>312</v>
      </c>
      <c r="B50" s="590" t="s">
        <v>799</v>
      </c>
      <c r="C50" s="646">
        <f t="shared" si="4"/>
        <v>0</v>
      </c>
      <c r="D50" s="637">
        <v>0</v>
      </c>
      <c r="E50" s="638">
        <v>0</v>
      </c>
      <c r="F50" s="634">
        <v>0</v>
      </c>
      <c r="G50" s="635">
        <v>0</v>
      </c>
      <c r="H50" s="443" t="str">
        <f t="shared" ref="H50:H56" si="5">IF(ISERR(E50/G50),"",E50/G50)</f>
        <v/>
      </c>
    </row>
    <row r="51" spans="1:8" ht="13.8" x14ac:dyDescent="0.3">
      <c r="A51" s="446">
        <v>313</v>
      </c>
      <c r="B51" s="585" t="s">
        <v>800</v>
      </c>
      <c r="C51" s="646">
        <f t="shared" si="4"/>
        <v>0</v>
      </c>
      <c r="D51" s="647">
        <v>0</v>
      </c>
      <c r="E51" s="648">
        <v>0</v>
      </c>
      <c r="F51" s="634">
        <v>3000000</v>
      </c>
      <c r="G51" s="635">
        <v>1320000</v>
      </c>
      <c r="H51" s="443">
        <f t="shared" si="5"/>
        <v>0</v>
      </c>
    </row>
    <row r="52" spans="1:8" ht="26.4" x14ac:dyDescent="0.3">
      <c r="A52" s="446">
        <v>321</v>
      </c>
      <c r="B52" s="585" t="s">
        <v>801</v>
      </c>
      <c r="C52" s="646">
        <f t="shared" si="4"/>
        <v>51744</v>
      </c>
      <c r="D52" s="632">
        <v>51744</v>
      </c>
      <c r="E52" s="633">
        <v>117600</v>
      </c>
      <c r="F52" s="634">
        <v>17137220</v>
      </c>
      <c r="G52" s="635">
        <v>7540377</v>
      </c>
      <c r="H52" s="443">
        <f t="shared" si="5"/>
        <v>1.5596037174268608E-2</v>
      </c>
    </row>
    <row r="53" spans="1:8" ht="13.8" x14ac:dyDescent="0.3">
      <c r="A53" s="446">
        <v>322</v>
      </c>
      <c r="B53" s="585" t="s">
        <v>802</v>
      </c>
      <c r="C53" s="646">
        <f t="shared" si="4"/>
        <v>0</v>
      </c>
      <c r="D53" s="637">
        <v>0</v>
      </c>
      <c r="E53" s="638">
        <v>0</v>
      </c>
      <c r="F53" s="634">
        <v>0</v>
      </c>
      <c r="G53" s="635">
        <v>0</v>
      </c>
      <c r="H53" s="443" t="str">
        <f t="shared" si="5"/>
        <v/>
      </c>
    </row>
    <row r="54" spans="1:8" ht="13.8" x14ac:dyDescent="0.3">
      <c r="A54" s="446">
        <v>323</v>
      </c>
      <c r="B54" s="585" t="s">
        <v>803</v>
      </c>
      <c r="C54" s="646">
        <f t="shared" si="4"/>
        <v>0</v>
      </c>
      <c r="D54" s="647">
        <v>0</v>
      </c>
      <c r="E54" s="648">
        <v>0</v>
      </c>
      <c r="F54" s="634">
        <v>1360000</v>
      </c>
      <c r="G54" s="635">
        <v>598400</v>
      </c>
      <c r="H54" s="443">
        <f t="shared" si="5"/>
        <v>0</v>
      </c>
    </row>
    <row r="55" spans="1:8" ht="39.6" x14ac:dyDescent="0.3">
      <c r="A55" s="446">
        <v>331</v>
      </c>
      <c r="B55" s="591" t="s">
        <v>804</v>
      </c>
      <c r="C55" s="646">
        <f t="shared" si="4"/>
        <v>0</v>
      </c>
      <c r="D55" s="647">
        <v>0</v>
      </c>
      <c r="E55" s="648">
        <v>0</v>
      </c>
      <c r="F55" s="634">
        <v>0</v>
      </c>
      <c r="G55" s="635">
        <v>0</v>
      </c>
      <c r="H55" s="443" t="str">
        <f t="shared" si="5"/>
        <v/>
      </c>
    </row>
    <row r="56" spans="1:8" ht="27" thickBot="1" x14ac:dyDescent="0.3">
      <c r="A56" s="448">
        <v>341</v>
      </c>
      <c r="B56" s="587" t="s">
        <v>805</v>
      </c>
      <c r="C56" s="649">
        <f t="shared" si="4"/>
        <v>0</v>
      </c>
      <c r="D56" s="642">
        <v>0</v>
      </c>
      <c r="E56" s="650">
        <v>0</v>
      </c>
      <c r="F56" s="651">
        <v>0</v>
      </c>
      <c r="G56" s="652">
        <v>0</v>
      </c>
      <c r="H56" s="444" t="str">
        <f t="shared" si="5"/>
        <v/>
      </c>
    </row>
    <row r="57" spans="1:8" x14ac:dyDescent="0.25">
      <c r="C57" s="582" t="s">
        <v>885</v>
      </c>
      <c r="D57" s="581" t="s">
        <v>885</v>
      </c>
      <c r="E57" s="581" t="s">
        <v>885</v>
      </c>
    </row>
    <row r="58" spans="1:8" x14ac:dyDescent="0.25">
      <c r="A58" s="789" t="s">
        <v>821</v>
      </c>
      <c r="B58" s="789"/>
    </row>
    <row r="59" spans="1:8" ht="13.8" thickBot="1" x14ac:dyDescent="0.3"/>
    <row r="60" spans="1:8" ht="42" customHeight="1" x14ac:dyDescent="0.25">
      <c r="A60" s="777" t="s">
        <v>771</v>
      </c>
      <c r="B60" s="773" t="s">
        <v>809</v>
      </c>
      <c r="C60" s="773" t="s">
        <v>877</v>
      </c>
      <c r="D60" s="799" t="s">
        <v>878</v>
      </c>
      <c r="E60" s="807"/>
      <c r="F60" s="799" t="s">
        <v>880</v>
      </c>
      <c r="G60" s="807"/>
      <c r="H60" s="775" t="s">
        <v>882</v>
      </c>
    </row>
    <row r="61" spans="1:8" ht="15" customHeight="1" thickBot="1" x14ac:dyDescent="0.3">
      <c r="A61" s="805"/>
      <c r="B61" s="806"/>
      <c r="C61" s="806"/>
      <c r="D61" s="441" t="s">
        <v>879</v>
      </c>
      <c r="E61" s="441" t="s">
        <v>875</v>
      </c>
      <c r="F61" s="441" t="s">
        <v>881</v>
      </c>
      <c r="G61" s="441" t="s">
        <v>875</v>
      </c>
      <c r="H61" s="808"/>
    </row>
    <row r="62" spans="1:8" ht="39.6" x14ac:dyDescent="0.25">
      <c r="A62" s="562" t="s">
        <v>714</v>
      </c>
      <c r="B62" s="662" t="s">
        <v>822</v>
      </c>
      <c r="C62" s="667">
        <v>0</v>
      </c>
      <c r="D62" s="653">
        <v>0</v>
      </c>
      <c r="E62" s="668">
        <v>0</v>
      </c>
      <c r="F62" s="664">
        <f>2760000 + 10573523</f>
        <v>13333523</v>
      </c>
      <c r="G62" s="607">
        <f>+F62*0.44</f>
        <v>5866750.1200000001</v>
      </c>
      <c r="H62" s="578">
        <f>IF(ISERR(E62/G62),"",E62/G62)</f>
        <v>0</v>
      </c>
    </row>
    <row r="63" spans="1:8" x14ac:dyDescent="0.25">
      <c r="A63" s="416">
        <v>421</v>
      </c>
      <c r="B63" s="591" t="s">
        <v>807</v>
      </c>
      <c r="C63" s="669">
        <v>0</v>
      </c>
      <c r="D63" s="654">
        <v>0</v>
      </c>
      <c r="E63" s="670">
        <v>0</v>
      </c>
      <c r="F63" s="665">
        <v>300000</v>
      </c>
      <c r="G63" s="607">
        <f>+F63*0.44</f>
        <v>132000</v>
      </c>
      <c r="H63" s="443">
        <f>IF(ISERR(E63/G63),"",E63/G63)</f>
        <v>0</v>
      </c>
    </row>
    <row r="64" spans="1:8" ht="27" thickBot="1" x14ac:dyDescent="0.3">
      <c r="A64" s="374">
        <v>431</v>
      </c>
      <c r="B64" s="663" t="s">
        <v>808</v>
      </c>
      <c r="C64" s="671">
        <v>0</v>
      </c>
      <c r="D64" s="655">
        <v>0</v>
      </c>
      <c r="E64" s="672">
        <v>0</v>
      </c>
      <c r="F64" s="666">
        <v>2000000</v>
      </c>
      <c r="G64" s="608">
        <f>+F64*0.44</f>
        <v>880000</v>
      </c>
      <c r="H64" s="444">
        <f>IF(ISERR(E64/G64),"",E64/G64)</f>
        <v>0</v>
      </c>
    </row>
    <row r="65" spans="3:5" x14ac:dyDescent="0.25">
      <c r="D65" s="432" t="s">
        <v>885</v>
      </c>
      <c r="E65" s="432" t="s">
        <v>885</v>
      </c>
    </row>
    <row r="66" spans="3:5" x14ac:dyDescent="0.25">
      <c r="C66" s="581" t="s">
        <v>885</v>
      </c>
      <c r="D66" s="581" t="s">
        <v>885</v>
      </c>
      <c r="E66" s="581" t="s">
        <v>885</v>
      </c>
    </row>
  </sheetData>
  <sheetProtection selectLockedCells="1"/>
  <mergeCells count="29">
    <mergeCell ref="H29:H30"/>
    <mergeCell ref="C47:C48"/>
    <mergeCell ref="D47:E47"/>
    <mergeCell ref="F47:G47"/>
    <mergeCell ref="H47:H48"/>
    <mergeCell ref="C60:C61"/>
    <mergeCell ref="D60:E60"/>
    <mergeCell ref="F60:G60"/>
    <mergeCell ref="H60:H61"/>
    <mergeCell ref="A60:A61"/>
    <mergeCell ref="B60:B61"/>
    <mergeCell ref="A47:A48"/>
    <mergeCell ref="B47:B48"/>
    <mergeCell ref="H8:H9"/>
    <mergeCell ref="D8:E8"/>
    <mergeCell ref="F8:G8"/>
    <mergeCell ref="C29:C30"/>
    <mergeCell ref="D29:E29"/>
    <mergeCell ref="F29:G29"/>
    <mergeCell ref="A27:B27"/>
    <mergeCell ref="A45:B45"/>
    <mergeCell ref="A58:B58"/>
    <mergeCell ref="A4:C4"/>
    <mergeCell ref="A6:B6"/>
    <mergeCell ref="A29:A30"/>
    <mergeCell ref="B29:B30"/>
    <mergeCell ref="A8:A9"/>
    <mergeCell ref="B8:B9"/>
    <mergeCell ref="C8:C9"/>
  </mergeCells>
  <phoneticPr fontId="4" type="noConversion"/>
  <pageMargins left="0.75" right="0.75" top="1" bottom="1" header="0.5" footer="0.5"/>
  <pageSetup paperSize="9" scale="35" orientation="landscape" horizontalDpi="300" verticalDpi="300" r:id="rId1"/>
  <headerFooter alignWithMargins="0"/>
  <rowBreaks count="4" manualBreakCount="4">
    <brk id="26" max="16383" man="1"/>
    <brk id="80" max="16383" man="1"/>
    <brk id="126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76</vt:i4>
      </vt:variant>
      <vt:variant>
        <vt:lpstr>Intervalli denominati</vt:lpstr>
      </vt:variant>
      <vt:variant>
        <vt:i4>32</vt:i4>
      </vt:variant>
    </vt:vector>
  </HeadingPairs>
  <TitlesOfParts>
    <vt:vector size="108" baseType="lpstr">
      <vt:lpstr>Reference</vt:lpstr>
      <vt:lpstr>Coverpage</vt:lpstr>
      <vt:lpstr>Conventions</vt:lpstr>
      <vt:lpstr>Overview monitoring tables</vt:lpstr>
      <vt:lpstr>G1</vt:lpstr>
      <vt:lpstr>G2</vt:lpstr>
      <vt:lpstr>G3</vt:lpstr>
      <vt:lpstr>G4</vt:lpstr>
      <vt:lpstr>G5</vt:lpstr>
      <vt:lpstr>O.111(1)</vt:lpstr>
      <vt:lpstr>O.111(2)</vt:lpstr>
      <vt:lpstr>O.112(1)</vt:lpstr>
      <vt:lpstr>O.112(2)</vt:lpstr>
      <vt:lpstr>O.113</vt:lpstr>
      <vt:lpstr>O.114(1)</vt:lpstr>
      <vt:lpstr>O.114(2)</vt:lpstr>
      <vt:lpstr>O.115</vt:lpstr>
      <vt:lpstr>O.121(1)</vt:lpstr>
      <vt:lpstr>O.121(2)</vt:lpstr>
      <vt:lpstr>O.121(3)</vt:lpstr>
      <vt:lpstr>O.122(1)</vt:lpstr>
      <vt:lpstr>O.122(2)</vt:lpstr>
      <vt:lpstr>O.123(1)</vt:lpstr>
      <vt:lpstr>O.123(2)</vt:lpstr>
      <vt:lpstr>O.123(3)</vt:lpstr>
      <vt:lpstr>O.123(4)</vt:lpstr>
      <vt:lpstr>O.124</vt:lpstr>
      <vt:lpstr>O.125</vt:lpstr>
      <vt:lpstr>O.126(1)</vt:lpstr>
      <vt:lpstr>O.126(2)</vt:lpstr>
      <vt:lpstr>O.131</vt:lpstr>
      <vt:lpstr>O.132</vt:lpstr>
      <vt:lpstr>O.133</vt:lpstr>
      <vt:lpstr>O.141</vt:lpstr>
      <vt:lpstr>O.142</vt:lpstr>
      <vt:lpstr>O.LFA </vt:lpstr>
      <vt:lpstr>O.211</vt:lpstr>
      <vt:lpstr>O.212</vt:lpstr>
      <vt:lpstr>O.213</vt:lpstr>
      <vt:lpstr>O.AGRI-ENV</vt:lpstr>
      <vt:lpstr>O.214(1)</vt:lpstr>
      <vt:lpstr>O.214(2)</vt:lpstr>
      <vt:lpstr>O.215</vt:lpstr>
      <vt:lpstr>O.216</vt:lpstr>
      <vt:lpstr>O.221(1)</vt:lpstr>
      <vt:lpstr>O.221(2)</vt:lpstr>
      <vt:lpstr>O.221(3)</vt:lpstr>
      <vt:lpstr>O.222(1)</vt:lpstr>
      <vt:lpstr>O.222(2)</vt:lpstr>
      <vt:lpstr>O.223(1)</vt:lpstr>
      <vt:lpstr>O.223(2)</vt:lpstr>
      <vt:lpstr>O.223(3)</vt:lpstr>
      <vt:lpstr>O.224</vt:lpstr>
      <vt:lpstr>O.225</vt:lpstr>
      <vt:lpstr>O.226(1)</vt:lpstr>
      <vt:lpstr>O.226(2)</vt:lpstr>
      <vt:lpstr>O.227</vt:lpstr>
      <vt:lpstr>O.311</vt:lpstr>
      <vt:lpstr>O.312</vt:lpstr>
      <vt:lpstr>O.313</vt:lpstr>
      <vt:lpstr>O.321</vt:lpstr>
      <vt:lpstr>O.322</vt:lpstr>
      <vt:lpstr>O.323</vt:lpstr>
      <vt:lpstr>O.331(1)</vt:lpstr>
      <vt:lpstr>O.331(2)</vt:lpstr>
      <vt:lpstr>O.331(3)</vt:lpstr>
      <vt:lpstr>O.341(1)</vt:lpstr>
      <vt:lpstr>O.341(2)</vt:lpstr>
      <vt:lpstr>O.341(3)</vt:lpstr>
      <vt:lpstr>O.41(1)</vt:lpstr>
      <vt:lpstr>O.41(2)</vt:lpstr>
      <vt:lpstr>O.41(3)</vt:lpstr>
      <vt:lpstr>O.421</vt:lpstr>
      <vt:lpstr>O.431</vt:lpstr>
      <vt:lpstr>OA</vt:lpstr>
      <vt:lpstr>Annex</vt:lpstr>
      <vt:lpstr>AT</vt:lpstr>
      <vt:lpstr>AXIS</vt:lpstr>
      <vt:lpstr>BE</vt:lpstr>
      <vt:lpstr>BG</vt:lpstr>
      <vt:lpstr>COUNTRY</vt:lpstr>
      <vt:lpstr>CY</vt:lpstr>
      <vt:lpstr>CZ</vt:lpstr>
      <vt:lpstr>DE</vt:lpstr>
      <vt:lpstr>DK</vt:lpstr>
      <vt:lpstr>EE</vt:lpstr>
      <vt:lpstr>ES</vt:lpstr>
      <vt:lpstr>FI</vt:lpstr>
      <vt:lpstr>FR</vt:lpstr>
      <vt:lpstr>GR</vt:lpstr>
      <vt:lpstr>HU</vt:lpstr>
      <vt:lpstr>IE</vt:lpstr>
      <vt:lpstr>IT</vt:lpstr>
      <vt:lpstr>LT</vt:lpstr>
      <vt:lpstr>LU</vt:lpstr>
      <vt:lpstr>LV</vt:lpstr>
      <vt:lpstr>MT</vt:lpstr>
      <vt:lpstr>NL</vt:lpstr>
      <vt:lpstr>PL</vt:lpstr>
      <vt:lpstr>PT</vt:lpstr>
      <vt:lpstr>RO</vt:lpstr>
      <vt:lpstr>SE</vt:lpstr>
      <vt:lpstr>SI</vt:lpstr>
      <vt:lpstr>SK</vt:lpstr>
      <vt:lpstr>STATUS</vt:lpstr>
      <vt:lpstr>UK</vt:lpstr>
      <vt:lpstr>YEAR</vt:lpstr>
      <vt:lpstr>YESNO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dierype</dc:creator>
  <cp:lastModifiedBy>Petrillo, Marta</cp:lastModifiedBy>
  <cp:lastPrinted>2008-06-05T14:05:32Z</cp:lastPrinted>
  <dcterms:created xsi:type="dcterms:W3CDTF">2006-10-18T13:12:16Z</dcterms:created>
  <dcterms:modified xsi:type="dcterms:W3CDTF">2023-06-28T12:11:50Z</dcterms:modified>
</cp:coreProperties>
</file>