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L_IL\1 - Indici prezzi al consumo\2026\01_2026\"/>
    </mc:Choice>
  </mc:AlternateContent>
  <xr:revisionPtr revIDLastSave="0" documentId="13_ncr:1_{8B3D2B52-CA7C-4F34-A710-178FAF1B6F34}" xr6:coauthVersionLast="47" xr6:coauthVersionMax="47" xr10:uidLastSave="{00000000-0000-0000-0000-000000000000}"/>
  <bookViews>
    <workbookView xWindow="-28920" yWindow="-120" windowWidth="29040" windowHeight="15840" xr2:uid="{7009B5FD-C7F6-4C52-91D4-7CB562168E6E}"/>
  </bookViews>
  <sheets>
    <sheet name="INDEX" sheetId="7" r:id="rId1"/>
    <sheet name="Tab.1.1" sheetId="4" r:id="rId2"/>
    <sheet name="Tab.1.2" sheetId="6" r:id="rId3"/>
    <sheet name="Tab.1.3" sheetId="3" r:id="rId4"/>
    <sheet name="Tab.1.4" sheetId="5" r:id="rId5"/>
    <sheet name="Tab.2.1" sheetId="1" r:id="rId6"/>
    <sheet name="Tab.2.2" sheetId="2" r:id="rId7"/>
  </sheets>
  <definedNames>
    <definedName name="_xlnm.Print_Area" localSheetId="0">INDEX!$A$9:$C$23</definedName>
    <definedName name="_xlnm.Print_Titles" localSheetId="0">INDEX!$9:$12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A16" i="7"/>
  <c r="C23" i="7"/>
  <c r="C22" i="7"/>
  <c r="A23" i="7"/>
  <c r="A22" i="7"/>
  <c r="C18" i="7"/>
  <c r="C17" i="7"/>
  <c r="C16" i="7"/>
  <c r="C15" i="7"/>
  <c r="A18" i="7"/>
  <c r="A17" i="7"/>
  <c r="A15" i="7"/>
  <c r="B9" i="1"/>
  <c r="K9" i="1" s="1"/>
  <c r="B8" i="1"/>
  <c r="B7" i="1"/>
  <c r="G7" i="1" s="1"/>
  <c r="B17" i="1"/>
  <c r="AA17" i="1" s="1"/>
  <c r="B9" i="6"/>
  <c r="K9" i="6" s="1"/>
  <c r="B8" i="6"/>
  <c r="I8" i="6" s="1"/>
  <c r="B7" i="6"/>
  <c r="G7" i="6" s="1"/>
  <c r="B8" i="5"/>
  <c r="I8" i="5" s="1"/>
  <c r="B7" i="5"/>
  <c r="G7" i="5" s="1"/>
  <c r="B9" i="5"/>
  <c r="K9" i="5" s="1"/>
  <c r="K9" i="4"/>
  <c r="B8" i="4"/>
  <c r="I8" i="4" s="1"/>
  <c r="I7" i="4" s="1"/>
  <c r="B7" i="4"/>
  <c r="G7" i="4" s="1"/>
  <c r="B9" i="3"/>
  <c r="K9" i="3" s="1"/>
  <c r="B8" i="3"/>
  <c r="I8" i="3" s="1"/>
  <c r="I7" i="3" s="1"/>
  <c r="B7" i="3"/>
  <c r="G7" i="3" s="1"/>
  <c r="B7" i="2"/>
  <c r="G7" i="2" s="1"/>
  <c r="B8" i="2"/>
  <c r="I8" i="2" s="1"/>
  <c r="I7" i="2" s="1"/>
  <c r="B9" i="2"/>
  <c r="K9" i="2" s="1"/>
  <c r="B10" i="2"/>
  <c r="M10" i="2" s="1"/>
  <c r="M9" i="2" s="1"/>
  <c r="B11" i="2"/>
  <c r="O11" i="2" s="1"/>
  <c r="O10" i="2" s="1"/>
  <c r="O9" i="2" s="1"/>
  <c r="B12" i="2"/>
  <c r="Q12" i="2" s="1"/>
  <c r="B13" i="2"/>
  <c r="S13" i="2" s="1"/>
  <c r="B14" i="2"/>
  <c r="U14" i="2" s="1"/>
  <c r="U13" i="2" s="1"/>
  <c r="B15" i="2"/>
  <c r="W15" i="2" s="1"/>
  <c r="W14" i="2" s="1"/>
  <c r="W13" i="2" s="1"/>
  <c r="B16" i="2"/>
  <c r="Y16" i="2" s="1"/>
  <c r="B17" i="2"/>
  <c r="AA17" i="2" s="1"/>
  <c r="B16" i="1"/>
  <c r="B15" i="1"/>
  <c r="W15" i="1" s="1"/>
  <c r="B14" i="1"/>
  <c r="U14" i="1" s="1"/>
  <c r="B13" i="1"/>
  <c r="S13" i="1" s="1"/>
  <c r="B12" i="1"/>
  <c r="Q12" i="1" s="1"/>
  <c r="B11" i="1"/>
  <c r="B10" i="1"/>
  <c r="M10" i="1" s="1"/>
  <c r="I8" i="1"/>
  <c r="M8" i="2" l="1"/>
  <c r="M7" i="2" s="1"/>
  <c r="I7" i="6"/>
  <c r="W12" i="2"/>
  <c r="W11" i="2" s="1"/>
  <c r="W10" i="2" s="1"/>
  <c r="W9" i="2" s="1"/>
  <c r="W8" i="2" s="1"/>
  <c r="W7" i="2" s="1"/>
  <c r="U12" i="2"/>
  <c r="U11" i="2" s="1"/>
  <c r="U10" i="2" s="1"/>
  <c r="U9" i="2" s="1"/>
  <c r="U8" i="2" s="1"/>
  <c r="U7" i="2" s="1"/>
  <c r="S12" i="2"/>
  <c r="S11" i="2" s="1"/>
  <c r="S10" i="2" s="1"/>
  <c r="S9" i="2" s="1"/>
  <c r="S8" i="2" s="1"/>
  <c r="S7" i="2" s="1"/>
  <c r="O8" i="2"/>
  <c r="O7" i="2" s="1"/>
  <c r="AA16" i="2"/>
  <c r="K8" i="2"/>
  <c r="K7" i="2" s="1"/>
  <c r="Y13" i="2"/>
  <c r="Y12" i="2" s="1"/>
  <c r="Y11" i="2" s="1"/>
  <c r="Y10" i="2" s="1"/>
  <c r="Y9" i="2" s="1"/>
  <c r="Y8" i="2" s="1"/>
  <c r="Y7" i="2" s="1"/>
  <c r="AA15" i="2"/>
  <c r="AA14" i="2" s="1"/>
  <c r="AA13" i="2" s="1"/>
  <c r="AA12" i="2" s="1"/>
  <c r="AA11" i="2" s="1"/>
  <c r="AA10" i="2" s="1"/>
  <c r="AA9" i="2" s="1"/>
  <c r="AA8" i="2" s="1"/>
  <c r="AA7" i="2" s="1"/>
  <c r="Y15" i="2"/>
  <c r="Y14" i="2" s="1"/>
  <c r="Q11" i="2"/>
  <c r="Q10" i="2" s="1"/>
  <c r="Q9" i="2" s="1"/>
  <c r="Q8" i="2" s="1"/>
  <c r="Q7" i="2" s="1"/>
  <c r="K8" i="6"/>
  <c r="K7" i="6" s="1"/>
  <c r="K8" i="5"/>
  <c r="I7" i="5"/>
  <c r="K7" i="5"/>
  <c r="K8" i="4"/>
  <c r="K7" i="4" s="1"/>
  <c r="K8" i="3"/>
  <c r="K7" i="3" s="1"/>
  <c r="U13" i="1"/>
  <c r="U12" i="1" s="1"/>
  <c r="U11" i="1" s="1"/>
  <c r="U10" i="1" s="1"/>
  <c r="U9" i="1" s="1"/>
  <c r="U8" i="1" s="1"/>
  <c r="U7" i="1" s="1"/>
  <c r="W14" i="1"/>
  <c r="W13" i="1" s="1"/>
  <c r="W12" i="1" s="1"/>
  <c r="W11" i="1" s="1"/>
  <c r="W10" i="1" s="1"/>
  <c r="W9" i="1" s="1"/>
  <c r="W8" i="1" s="1"/>
  <c r="W7" i="1" s="1"/>
  <c r="S12" i="1"/>
  <c r="S11" i="1" s="1"/>
  <c r="S10" i="1" s="1"/>
  <c r="S9" i="1" s="1"/>
  <c r="S8" i="1" s="1"/>
  <c r="S7" i="1" s="1"/>
  <c r="AA16" i="1"/>
  <c r="AA15" i="1" s="1"/>
  <c r="AA14" i="1" s="1"/>
  <c r="AA13" i="1" s="1"/>
  <c r="AA12" i="1" s="1"/>
  <c r="AA11" i="1" s="1"/>
  <c r="AA10" i="1" s="1"/>
  <c r="AA9" i="1" s="1"/>
  <c r="AA8" i="1" s="1"/>
  <c r="AA7" i="1" s="1"/>
  <c r="M9" i="1"/>
  <c r="M8" i="1" s="1"/>
  <c r="M7" i="1" s="1"/>
  <c r="Q11" i="1"/>
  <c r="Q10" i="1" s="1"/>
  <c r="Q9" i="1" s="1"/>
  <c r="Q8" i="1" s="1"/>
  <c r="Q7" i="1" s="1"/>
  <c r="I7" i="1"/>
  <c r="K8" i="1"/>
  <c r="K7" i="1" s="1"/>
  <c r="O11" i="1"/>
  <c r="O10" i="1" s="1"/>
  <c r="O9" i="1" s="1"/>
  <c r="O8" i="1" s="1"/>
  <c r="O7" i="1" s="1"/>
  <c r="Y16" i="1"/>
  <c r="Y15" i="1" s="1"/>
  <c r="Y14" i="1" s="1"/>
  <c r="Y13" i="1" s="1"/>
  <c r="Y12" i="1" s="1"/>
  <c r="Y11" i="1" s="1"/>
  <c r="Y10" i="1" s="1"/>
  <c r="Y9" i="1" s="1"/>
  <c r="Y8" i="1" s="1"/>
  <c r="Y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<sst xmlns="http://schemas.openxmlformats.org/spreadsheetml/2006/main" count="229" uniqueCount="95">
  <si>
    <t>2015/2025</t>
  </si>
  <si>
    <t>2010/2015</t>
  </si>
  <si>
    <t>1961/1966</t>
  </si>
  <si>
    <t>1966/1970</t>
  </si>
  <si>
    <t>1970/1976</t>
  </si>
  <si>
    <t>1976/1980</t>
  </si>
  <si>
    <t>1980/1985</t>
  </si>
  <si>
    <t>1985/1989</t>
  </si>
  <si>
    <t>1989/1992</t>
  </si>
  <si>
    <t>1992/1995</t>
  </si>
  <si>
    <t>1995/2010</t>
  </si>
  <si>
    <t>1995/2015</t>
  </si>
  <si>
    <t>1992/2015</t>
  </si>
  <si>
    <t>1989/2015</t>
  </si>
  <si>
    <t>1985/2015</t>
  </si>
  <si>
    <t>1980/2015</t>
  </si>
  <si>
    <t>1976/2015</t>
  </si>
  <si>
    <t>1970/2015</t>
  </si>
  <si>
    <t>1966/2015</t>
  </si>
  <si>
    <t>1961/2015</t>
  </si>
  <si>
    <t>1961/2025</t>
  </si>
  <si>
    <t>1966/2025</t>
  </si>
  <si>
    <t>1970/2025</t>
  </si>
  <si>
    <t>1976/2025</t>
  </si>
  <si>
    <t>1980/2025</t>
  </si>
  <si>
    <t>1985/2025</t>
  </si>
  <si>
    <t>1989/2025</t>
  </si>
  <si>
    <t>1992/2025</t>
  </si>
  <si>
    <t>1995/2025</t>
  </si>
  <si>
    <t>2010/2025</t>
  </si>
  <si>
    <t>1992/2010</t>
  </si>
  <si>
    <t>1989/2010</t>
  </si>
  <si>
    <t>1985/2010</t>
  </si>
  <si>
    <t>1980/2010</t>
  </si>
  <si>
    <t>1976/2010</t>
  </si>
  <si>
    <t>1970/2010</t>
  </si>
  <si>
    <t>1966/2010</t>
  </si>
  <si>
    <t>1961/2010</t>
  </si>
  <si>
    <t>1961/1970</t>
  </si>
  <si>
    <t>1961/1976</t>
  </si>
  <si>
    <t>1966/1976</t>
  </si>
  <si>
    <t>1961/1980</t>
  </si>
  <si>
    <t>1966/1980</t>
  </si>
  <si>
    <t>1970/1980</t>
  </si>
  <si>
    <t>1961/1985</t>
  </si>
  <si>
    <t>1966/1985</t>
  </si>
  <si>
    <t>1970/1985</t>
  </si>
  <si>
    <t>1976/1985</t>
  </si>
  <si>
    <t>1961/1989</t>
  </si>
  <si>
    <t>1966/1989</t>
  </si>
  <si>
    <t>1970/1989</t>
  </si>
  <si>
    <t>1976/1989</t>
  </si>
  <si>
    <t>1980/1989</t>
  </si>
  <si>
    <t>1961/1992</t>
  </si>
  <si>
    <t>1966/1992</t>
  </si>
  <si>
    <t>1970/1992</t>
  </si>
  <si>
    <t>1976/1992</t>
  </si>
  <si>
    <t>1980/1992</t>
  </si>
  <si>
    <t>1985/1992</t>
  </si>
  <si>
    <t>1961/1995</t>
  </si>
  <si>
    <t>1966/1995</t>
  </si>
  <si>
    <t>1970/1995</t>
  </si>
  <si>
    <t>1976/1995</t>
  </si>
  <si>
    <t>1980/1995</t>
  </si>
  <si>
    <t>1985/1995</t>
  </si>
  <si>
    <t>1989/1995</t>
  </si>
  <si>
    <t>1998/2010</t>
  </si>
  <si>
    <t>1998/2025</t>
  </si>
  <si>
    <t>1998/2015</t>
  </si>
  <si>
    <t>Inhaltsverzeichnis</t>
  </si>
  <si>
    <t>Indice</t>
  </si>
  <si>
    <t>1. NIC</t>
  </si>
  <si>
    <t>Tab. 1.1</t>
  </si>
  <si>
    <t>Tab. 1.2</t>
  </si>
  <si>
    <t>Tab. 1.3</t>
  </si>
  <si>
    <t>Tab. 1.4</t>
  </si>
  <si>
    <t>2. FOI</t>
  </si>
  <si>
    <t>Tab. 2.1</t>
  </si>
  <si>
    <t>Tab. 2.2</t>
  </si>
  <si>
    <t xml:space="preserve">  </t>
  </si>
  <si>
    <t>Umrechnungskoeffizienten</t>
  </si>
  <si>
    <t>Coefficienti di raccordo</t>
  </si>
  <si>
    <t>Umrechnungskoeffizienten - Verbraucherpreise für alle Haushalte (NIC ohne Tabakwaren) - ITALIEN</t>
  </si>
  <si>
    <t>Coefficienti di raccordo - Prezzi al consumo per l'intera collettività (NIC senza tabacchi) - ITALIA</t>
  </si>
  <si>
    <t>Umrechnungskoeffizienten - Verbraucherpreise für alle Haushalte (NIC mit Tabakwaren) - ITALIEN</t>
  </si>
  <si>
    <t>Coefficienti di raccordo - Prezzi al consumo per l'intera collettività (NIC con tabacchi) - ITALIA</t>
  </si>
  <si>
    <t>Coefficienti di raccordo - Prezzi al consumo per l'intera collettività (NIC senza tabacchi) - BOLZANO</t>
  </si>
  <si>
    <t>Umrechnungskoeffizienten - Verbraucherpreise für alle Haushalte (NIC ohneTabakwaren) -BOZEN</t>
  </si>
  <si>
    <t>Umrechnungskoeffizienten - Verbraucherpreise für alle Haushalte (NIC mit Tabakwaren) - BOZEN</t>
  </si>
  <si>
    <t>Coefficienti di raccordo - Prezzi al consumo per l'intera collettività (NIC con tabacchi) - BOLZANO</t>
  </si>
  <si>
    <t>Umrechnungskoeffizienten - Verbraucherpreise für alle Haushalte (FOI ohneTabakwaren) -ITALIEN</t>
  </si>
  <si>
    <t>Coefficienti di raccordo - Prezzi al consumo per l'intera collettività (FOI senza tabacchi) - ITALIA</t>
  </si>
  <si>
    <t>Umrechnungskoeffizienten - Verbraucherpreise für alle Haushalte (FOI ohneTabakwaren) -BOZEN</t>
  </si>
  <si>
    <t>Coefficienti di raccordo - Prezzi al consumo per l'intera collettività (FOI senza tabacchi) - BOLZANO</t>
  </si>
  <si>
    <t>Umrechnungskoeffizient (Basis t-1/Basis t)
Coefficiente di raccordo (base t-1/base 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</si>
</sst>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9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4"/>
      <color rgb="FFC00000"/>
      <name val="Arial"/>
      <family val="2"/>
    </font>
    <font>
      <b/>
      <sz val="15"/>
      <color theme="0"/>
      <name val="Arial Black"/>
      <family val="2"/>
    </font>
    <font>
      <b/>
      <sz val="11"/>
      <name val="Arial"/>
      <family val="2"/>
    </font>
    <font>
      <sz val="15"/>
      <name val="Arial Black"/>
      <family val="2"/>
    </font>
    <font>
      <b/>
      <sz val="14"/>
      <name val="Arial"/>
      <family val="2"/>
    </font>
    <font>
      <sz val="7"/>
      <color indexed="8"/>
      <name val="Arial"/>
      <family val="2"/>
    </font>
    <font>
      <u/>
      <sz val="10"/>
      <color indexed="30"/>
      <name val="Arial"/>
      <family val="2"/>
    </font>
    <font>
      <u/>
      <sz val="11"/>
      <color indexed="30"/>
      <name val="Arial"/>
      <family val="2"/>
    </font>
    <font>
      <u/>
      <sz val="14"/>
      <color indexed="30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4" fillId="3" borderId="0" xfId="2" applyFont="1" applyFill="1" applyAlignment="1">
      <alignment horizontal="center"/>
    </xf>
    <xf numFmtId="0" fontId="4" fillId="2" borderId="0" xfId="3" applyFill="1"/>
    <xf numFmtId="0" fontId="7" fillId="2" borderId="0" xfId="3" applyFont="1" applyFill="1" applyAlignment="1">
      <alignment horizontal="center" vertical="center"/>
    </xf>
    <xf numFmtId="0" fontId="8" fillId="2" borderId="0" xfId="3" applyFont="1" applyFill="1"/>
    <xf numFmtId="0" fontId="9" fillId="2" borderId="0" xfId="3" applyFont="1" applyFill="1" applyAlignment="1">
      <alignment horizontal="left"/>
    </xf>
    <xf numFmtId="0" fontId="7" fillId="2" borderId="0" xfId="3" applyFont="1" applyFill="1" applyAlignment="1">
      <alignment horizontal="center"/>
    </xf>
    <xf numFmtId="0" fontId="10" fillId="2" borderId="0" xfId="3" applyFont="1" applyFill="1" applyAlignment="1">
      <alignment horizontal="left" wrapText="1"/>
    </xf>
    <xf numFmtId="0" fontId="12" fillId="2" borderId="0" xfId="4" applyFont="1" applyFill="1" applyAlignment="1" applyProtection="1">
      <alignment horizontal="center" wrapText="1"/>
    </xf>
    <xf numFmtId="0" fontId="9" fillId="2" borderId="0" xfId="3" applyFont="1" applyFill="1" applyAlignment="1">
      <alignment horizontal="left" vertical="center" wrapText="1"/>
    </xf>
    <xf numFmtId="0" fontId="13" fillId="2" borderId="0" xfId="4" applyFont="1" applyFill="1" applyAlignment="1" applyProtection="1">
      <alignment horizontal="center" vertical="center" wrapText="1"/>
    </xf>
    <xf numFmtId="0" fontId="14" fillId="2" borderId="0" xfId="3" applyFont="1" applyFill="1" applyAlignment="1">
      <alignment vertical="center" wrapText="1"/>
    </xf>
    <xf numFmtId="0" fontId="4" fillId="2" borderId="0" xfId="3" applyFill="1" applyAlignment="1">
      <alignment horizontal="left" wrapText="1"/>
    </xf>
    <xf numFmtId="0" fontId="4" fillId="2" borderId="0" xfId="3" applyFill="1" applyAlignment="1">
      <alignment wrapText="1"/>
    </xf>
    <xf numFmtId="0" fontId="15" fillId="2" borderId="0" xfId="1" applyFont="1" applyFill="1" applyAlignment="1" applyProtection="1">
      <alignment horizontal="center" wrapText="1"/>
    </xf>
    <xf numFmtId="0" fontId="16" fillId="2" borderId="0" xfId="3" applyFont="1" applyFill="1" applyAlignment="1">
      <alignment wrapText="1"/>
    </xf>
    <xf numFmtId="0" fontId="14" fillId="2" borderId="0" xfId="3" applyFont="1" applyFill="1" applyAlignment="1">
      <alignment wrapText="1"/>
    </xf>
    <xf numFmtId="0" fontId="4" fillId="2" borderId="0" xfId="3" applyFill="1" applyAlignment="1">
      <alignment vertical="center" wrapText="1"/>
    </xf>
    <xf numFmtId="0" fontId="4" fillId="2" borderId="0" xfId="3" applyFill="1" applyAlignment="1">
      <alignment horizontal="left"/>
    </xf>
    <xf numFmtId="0" fontId="16" fillId="2" borderId="0" xfId="3" applyFont="1" applyFill="1"/>
    <xf numFmtId="0" fontId="17" fillId="0" borderId="0" xfId="0" applyFont="1"/>
    <xf numFmtId="165" fontId="17" fillId="0" borderId="0" xfId="0" applyNumberFormat="1" applyFont="1"/>
    <xf numFmtId="0" fontId="18" fillId="0" borderId="0" xfId="0" applyFont="1"/>
    <xf numFmtId="164" fontId="17" fillId="0" borderId="0" xfId="0" applyNumberFormat="1" applyFont="1"/>
    <xf numFmtId="0" fontId="17" fillId="0" borderId="1" xfId="0" applyFont="1" applyBorder="1"/>
    <xf numFmtId="165" fontId="17" fillId="0" borderId="1" xfId="0" applyNumberFormat="1" applyFont="1" applyBorder="1"/>
    <xf numFmtId="0" fontId="2" fillId="0" borderId="0" xfId="1" applyFill="1"/>
    <xf numFmtId="164" fontId="17" fillId="0" borderId="1" xfId="0" applyNumberFormat="1" applyFont="1" applyBorder="1"/>
    <xf numFmtId="164" fontId="17" fillId="2" borderId="1" xfId="0" applyNumberFormat="1" applyFont="1" applyFill="1" applyBorder="1"/>
    <xf numFmtId="164" fontId="17" fillId="0" borderId="2" xfId="0" applyNumberFormat="1" applyFont="1" applyBorder="1"/>
    <xf numFmtId="0" fontId="17" fillId="2" borderId="0" xfId="0" applyFont="1" applyFill="1"/>
    <xf numFmtId="0" fontId="17" fillId="0" borderId="0" xfId="0" applyFont="1" applyAlignment="1">
      <alignment wrapText="1"/>
    </xf>
    <xf numFmtId="0" fontId="4" fillId="3" borderId="0" xfId="2" applyFont="1" applyFill="1" applyAlignment="1">
      <alignment horizontal="left" indent="1"/>
    </xf>
    <xf numFmtId="0" fontId="5" fillId="2" borderId="0" xfId="3" applyFont="1" applyFill="1" applyAlignment="1">
      <alignment horizontal="left"/>
    </xf>
    <xf numFmtId="0" fontId="4" fillId="2" borderId="0" xfId="3" applyFill="1"/>
    <xf numFmtId="0" fontId="6" fillId="4" borderId="0" xfId="3" applyFont="1" applyFill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</cellXfs>
  <cellStyles count="5">
    <cellStyle name="Collegamento ipertestuale" xfId="1" builtinId="8"/>
    <cellStyle name="Collegamento ipertestuale 2" xfId="4" xr:uid="{AA1624CD-6EB5-49CA-8731-130CCE2B491A}"/>
    <cellStyle name="Normale" xfId="0" builtinId="0"/>
    <cellStyle name="Normale 3" xfId="3" xr:uid="{03A11BD9-888C-4AC9-87DF-779E47FF0235}"/>
    <cellStyle name="Standard 2" xfId="2" xr:uid="{B1903F51-3534-4E82-8864-C9F11F8FAC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8BB4-F5FB-47AD-9622-6D7CB00FB780}">
  <sheetPr>
    <tabColor rgb="FFC00000"/>
  </sheetPr>
  <dimension ref="A2:K29"/>
  <sheetViews>
    <sheetView tabSelected="1" zoomScaleNormal="100" zoomScaleSheetLayoutView="160" workbookViewId="0">
      <selection activeCell="B18" sqref="B18"/>
    </sheetView>
  </sheetViews>
  <sheetFormatPr defaultColWidth="11.42578125" defaultRowHeight="14.25" x14ac:dyDescent="0.2"/>
  <cols>
    <col min="1" max="1" width="90.28515625" style="20" customWidth="1"/>
    <col min="2" max="2" width="15.7109375" style="21" customWidth="1"/>
    <col min="3" max="3" width="83.140625" style="20" customWidth="1"/>
    <col min="4" max="16384" width="11.42578125" style="4"/>
  </cols>
  <sheetData>
    <row r="2" spans="1:11" ht="12.75" x14ac:dyDescent="0.2">
      <c r="A2" s="34" t="e" vm="1">
        <v>#VALUE!</v>
      </c>
      <c r="B2" s="34"/>
      <c r="C2" s="34"/>
      <c r="D2" s="3"/>
      <c r="E2" s="3"/>
      <c r="F2" s="3"/>
      <c r="G2" s="3"/>
      <c r="H2" s="3"/>
      <c r="I2" s="3"/>
      <c r="J2" s="3"/>
      <c r="K2" s="3"/>
    </row>
    <row r="3" spans="1:11" ht="15" customHeight="1" x14ac:dyDescent="0.2">
      <c r="A3" s="34"/>
      <c r="B3" s="34"/>
      <c r="C3" s="34"/>
      <c r="D3" s="3"/>
      <c r="E3" s="3"/>
      <c r="F3" s="3"/>
      <c r="G3" s="3"/>
      <c r="H3" s="3"/>
      <c r="I3" s="3"/>
      <c r="J3" s="3"/>
      <c r="K3" s="3"/>
    </row>
    <row r="4" spans="1:11" ht="7.5" customHeight="1" x14ac:dyDescent="0.2">
      <c r="A4" s="34"/>
      <c r="B4" s="34"/>
      <c r="C4" s="34"/>
      <c r="D4" s="3"/>
      <c r="E4" s="3"/>
      <c r="F4" s="3"/>
      <c r="G4" s="3"/>
      <c r="H4" s="3"/>
      <c r="I4" s="3"/>
      <c r="J4" s="3"/>
      <c r="K4" s="3"/>
    </row>
    <row r="5" spans="1:11" ht="14.25" hidden="1" customHeight="1" x14ac:dyDescent="0.2">
      <c r="A5" s="34"/>
      <c r="B5" s="34"/>
      <c r="C5" s="34"/>
      <c r="D5" s="3"/>
      <c r="E5" s="3"/>
      <c r="F5" s="3"/>
      <c r="G5" s="3"/>
      <c r="H5" s="3"/>
      <c r="I5" s="3"/>
      <c r="J5" s="3"/>
      <c r="K5" s="3"/>
    </row>
    <row r="6" spans="1:11" ht="14.25" hidden="1" customHeight="1" x14ac:dyDescent="0.2">
      <c r="A6" s="34"/>
      <c r="B6" s="34"/>
      <c r="C6" s="34"/>
      <c r="D6" s="3"/>
      <c r="E6" s="3"/>
      <c r="F6" s="3"/>
      <c r="G6" s="3"/>
      <c r="H6" s="3"/>
      <c r="I6" s="3"/>
      <c r="J6" s="3"/>
      <c r="K6" s="3"/>
    </row>
    <row r="7" spans="1:11" ht="20.25" customHeight="1" x14ac:dyDescent="0.2">
      <c r="A7" s="34"/>
      <c r="B7" s="34"/>
      <c r="C7" s="34"/>
      <c r="D7" s="3"/>
      <c r="E7" s="3"/>
      <c r="F7" s="3"/>
      <c r="G7" s="3"/>
      <c r="H7" s="3"/>
      <c r="I7" s="3"/>
      <c r="J7" s="3"/>
      <c r="K7" s="3"/>
    </row>
    <row r="8" spans="1:11" ht="24.6" customHeight="1" x14ac:dyDescent="0.25">
      <c r="A8" s="35"/>
      <c r="B8" s="36"/>
      <c r="C8" s="36"/>
    </row>
    <row r="9" spans="1:11" s="6" customFormat="1" ht="23.25" x14ac:dyDescent="0.45">
      <c r="A9" s="37" t="s">
        <v>80</v>
      </c>
      <c r="B9" s="5"/>
      <c r="C9" s="37" t="s">
        <v>81</v>
      </c>
    </row>
    <row r="10" spans="1:11" ht="24.6" customHeight="1" x14ac:dyDescent="0.2">
      <c r="A10" s="37"/>
      <c r="B10" s="5"/>
      <c r="C10" s="37"/>
    </row>
    <row r="11" spans="1:11" ht="18" x14ac:dyDescent="0.25">
      <c r="A11" s="7"/>
      <c r="B11" s="5"/>
      <c r="C11" s="7"/>
    </row>
    <row r="12" spans="1:11" ht="18" x14ac:dyDescent="0.25">
      <c r="A12" s="7" t="s">
        <v>69</v>
      </c>
      <c r="B12" s="8"/>
      <c r="C12" s="7" t="s">
        <v>70</v>
      </c>
    </row>
    <row r="13" spans="1:11" x14ac:dyDescent="0.2">
      <c r="A13" s="9"/>
      <c r="B13" s="10"/>
      <c r="C13" s="9"/>
    </row>
    <row r="14" spans="1:11" s="13" customFormat="1" ht="19.899999999999999" customHeight="1" x14ac:dyDescent="0.25">
      <c r="A14" s="11" t="s">
        <v>71</v>
      </c>
      <c r="B14" s="12"/>
      <c r="C14" s="11" t="s">
        <v>71</v>
      </c>
    </row>
    <row r="15" spans="1:11" s="15" customFormat="1" ht="19.899999999999999" customHeight="1" x14ac:dyDescent="0.25">
      <c r="A15" s="14" t="str">
        <f>'Tab.1.1'!A2</f>
        <v>Umrechnungskoeffizienten - Verbraucherpreise für alle Haushalte (NIC mit Tabakwaren) - ITALIEN</v>
      </c>
      <c r="B15" s="28" t="s">
        <v>72</v>
      </c>
      <c r="C15" s="14" t="str">
        <f>'Tab.1.1'!A3</f>
        <v>Coefficienti di raccordo - Prezzi al consumo per l'intera collettività (NIC con tabacchi) - ITALIA</v>
      </c>
    </row>
    <row r="16" spans="1:11" s="15" customFormat="1" ht="19.899999999999999" customHeight="1" x14ac:dyDescent="0.25">
      <c r="A16" s="14" t="str">
        <f>'Tab.1.2'!A2</f>
        <v>Umrechnungskoeffizienten - Verbraucherpreise für alle Haushalte (NIC mit Tabakwaren) - BOZEN</v>
      </c>
      <c r="B16" s="28" t="s">
        <v>73</v>
      </c>
      <c r="C16" s="14" t="str">
        <f>'Tab.1.2'!A3</f>
        <v>Coefficienti di raccordo - Prezzi al consumo per l'intera collettività (NIC con tabacchi) - BOLZANO</v>
      </c>
    </row>
    <row r="17" spans="1:3" s="15" customFormat="1" ht="19.899999999999999" customHeight="1" x14ac:dyDescent="0.25">
      <c r="A17" s="14" t="str">
        <f>'Tab.1.3'!A2</f>
        <v>Umrechnungskoeffizienten - Verbraucherpreise für alle Haushalte (NIC ohne Tabakwaren) - ITALIEN</v>
      </c>
      <c r="B17" s="28" t="s">
        <v>74</v>
      </c>
      <c r="C17" s="14" t="str">
        <f>'Tab.1.3'!A3</f>
        <v>Coefficienti di raccordo - Prezzi al consumo per l'intera collettività (NIC senza tabacchi) - ITALIA</v>
      </c>
    </row>
    <row r="18" spans="1:3" s="15" customFormat="1" ht="19.899999999999999" customHeight="1" x14ac:dyDescent="0.25">
      <c r="A18" s="14" t="str">
        <f>'Tab.1.4'!A2</f>
        <v>Umrechnungskoeffizienten - Verbraucherpreise für alle Haushalte (NIC ohneTabakwaren) -BOZEN</v>
      </c>
      <c r="B18" s="28" t="s">
        <v>75</v>
      </c>
      <c r="C18" s="14" t="str">
        <f>'Tab.1.4'!A3</f>
        <v>Coefficienti di raccordo - Prezzi al consumo per l'intera collettività (NIC senza tabacchi) - BOLZANO</v>
      </c>
    </row>
    <row r="19" spans="1:3" s="15" customFormat="1" ht="19.899999999999999" customHeight="1" x14ac:dyDescent="0.2">
      <c r="A19" s="14"/>
      <c r="B19" s="16"/>
      <c r="C19" s="14"/>
    </row>
    <row r="20" spans="1:3" s="15" customFormat="1" ht="19.899999999999999" customHeight="1" x14ac:dyDescent="0.2">
      <c r="A20" s="9"/>
      <c r="B20" s="17"/>
      <c r="C20" s="9"/>
    </row>
    <row r="21" spans="1:3" s="18" customFormat="1" ht="19.899999999999999" customHeight="1" x14ac:dyDescent="0.25">
      <c r="A21" s="11" t="s">
        <v>76</v>
      </c>
      <c r="B21" s="13"/>
      <c r="C21" s="11" t="s">
        <v>76</v>
      </c>
    </row>
    <row r="22" spans="1:3" s="15" customFormat="1" ht="19.899999999999999" customHeight="1" x14ac:dyDescent="0.25">
      <c r="A22" s="14" t="str">
        <f>'Tab.2.1'!A2</f>
        <v>Umrechnungskoeffizienten - Verbraucherpreise für alle Haushalte (FOI ohneTabakwaren) -ITALIEN</v>
      </c>
      <c r="B22" s="28" t="s">
        <v>77</v>
      </c>
      <c r="C22" s="14" t="str">
        <f>'Tab.2.1'!A3</f>
        <v>Coefficienti di raccordo - Prezzi al consumo per l'intera collettività (FOI senza tabacchi) - ITALIA</v>
      </c>
    </row>
    <row r="23" spans="1:3" s="19" customFormat="1" ht="19.899999999999999" customHeight="1" x14ac:dyDescent="0.25">
      <c r="A23" s="14" t="str">
        <f>'Tab.2.2'!A2</f>
        <v>Umrechnungskoeffizienten - Verbraucherpreise für alle Haushalte (FOI ohneTabakwaren) -BOZEN</v>
      </c>
      <c r="B23" s="28" t="s">
        <v>78</v>
      </c>
      <c r="C23" s="14" t="str">
        <f>'Tab.2.2'!A3</f>
        <v>Coefficienti di raccordo - Prezzi al consumo per l'intera collettività (FOI senza tabacchi) - BOLZANO</v>
      </c>
    </row>
    <row r="29" spans="1:3" x14ac:dyDescent="0.2">
      <c r="A29" s="20" t="s">
        <v>79</v>
      </c>
    </row>
  </sheetData>
  <mergeCells count="4">
    <mergeCell ref="A2:C7"/>
    <mergeCell ref="A8:C8"/>
    <mergeCell ref="A9:A10"/>
    <mergeCell ref="C9:C10"/>
  </mergeCells>
  <hyperlinks>
    <hyperlink ref="B15" location="Tab.1.1!A1" display="Tab. 1.1" xr:uid="{2873B18B-5864-41F0-BB00-6119F0FF9780}"/>
    <hyperlink ref="B16" location="Tab.1.2!A1" display="Tab. 1.2" xr:uid="{69B5ACC1-7E5A-43DE-81AA-3FDCF756C331}"/>
    <hyperlink ref="B17" location="Tab.1.3!A1" display="Tab. 1.3" xr:uid="{9211197B-3BCD-4128-936C-B055DCB661F9}"/>
    <hyperlink ref="B18" location="Tab.1.4!A1" display="Tab. 1.4" xr:uid="{17FB9C93-4C7B-4036-A80A-5460B7894642}"/>
    <hyperlink ref="B22" location="Tab.2.1!A1" display="Tab. 2.1" xr:uid="{06F49EB2-2585-4D27-B129-38125017D25A}"/>
    <hyperlink ref="B23" location="Tab.2.2!A1" display="Tab. 2.2" xr:uid="{98671308-1B50-4522-BDA5-384A3B22186A}"/>
  </hyperlinks>
  <pageMargins left="0.24" right="0.24" top="0.22" bottom="0.22" header="0.17" footer="0.16"/>
  <pageSetup paperSize="9" scale="98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BC85-62A4-42FE-829E-A47D3F696DAA}">
  <sheetPr>
    <tabColor rgb="FFC00000"/>
  </sheetPr>
  <dimension ref="A1:M10"/>
  <sheetViews>
    <sheetView workbookViewId="0"/>
  </sheetViews>
  <sheetFormatPr defaultColWidth="11.5703125" defaultRowHeight="15" x14ac:dyDescent="0.25"/>
  <cols>
    <col min="1" max="1" width="10.7109375" customWidth="1"/>
    <col min="2" max="2" width="41.7109375" customWidth="1"/>
    <col min="3" max="11" width="10.7109375" customWidth="1"/>
  </cols>
  <sheetData>
    <row r="1" spans="1:13" x14ac:dyDescent="0.25">
      <c r="A1" s="22" t="s">
        <v>72</v>
      </c>
      <c r="B1" s="22"/>
      <c r="C1" s="22"/>
      <c r="D1" s="22"/>
      <c r="E1" s="22"/>
      <c r="F1" s="22"/>
      <c r="G1" s="23"/>
      <c r="H1" s="22"/>
      <c r="I1" s="23"/>
      <c r="J1" s="22"/>
      <c r="K1" s="23"/>
      <c r="L1" s="22"/>
      <c r="M1" s="22"/>
    </row>
    <row r="2" spans="1:13" x14ac:dyDescent="0.25">
      <c r="A2" s="24" t="s">
        <v>84</v>
      </c>
      <c r="B2" s="22"/>
      <c r="C2" s="22"/>
      <c r="D2" s="22"/>
      <c r="E2" s="22"/>
      <c r="F2" s="22"/>
      <c r="G2" s="23"/>
      <c r="H2" s="22"/>
      <c r="I2" s="23"/>
      <c r="J2" s="22"/>
      <c r="K2" s="23"/>
      <c r="L2" s="22"/>
      <c r="M2" s="22"/>
    </row>
    <row r="3" spans="1:13" x14ac:dyDescent="0.25">
      <c r="A3" s="24" t="s">
        <v>85</v>
      </c>
      <c r="B3" s="22"/>
      <c r="C3" s="22"/>
      <c r="D3" s="22"/>
      <c r="E3" s="22"/>
      <c r="F3" s="22"/>
      <c r="G3" s="23"/>
      <c r="H3" s="22"/>
      <c r="I3" s="23"/>
      <c r="J3" s="22"/>
      <c r="K3" s="23"/>
      <c r="L3" s="22"/>
      <c r="M3" s="22"/>
    </row>
    <row r="4" spans="1:13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3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3" ht="29.25" x14ac:dyDescent="0.25">
      <c r="A6" s="22"/>
      <c r="B6" s="33" t="s">
        <v>94</v>
      </c>
      <c r="C6" s="22"/>
      <c r="D6" s="22"/>
      <c r="E6" s="22"/>
      <c r="F6" s="38">
        <v>2010</v>
      </c>
      <c r="G6" s="38"/>
      <c r="H6" s="38">
        <v>2015</v>
      </c>
      <c r="I6" s="38"/>
      <c r="J6" s="38">
        <v>2025</v>
      </c>
      <c r="K6" s="38"/>
    </row>
    <row r="7" spans="1:13" x14ac:dyDescent="0.25">
      <c r="A7" s="22" t="s">
        <v>10</v>
      </c>
      <c r="B7" s="25">
        <f>139.8/100</f>
        <v>1.3980000000000001</v>
      </c>
      <c r="C7" s="22"/>
      <c r="D7" s="22"/>
      <c r="E7" s="22"/>
      <c r="F7" s="26" t="s">
        <v>10</v>
      </c>
      <c r="G7" s="27">
        <f>B7</f>
        <v>1.3980000000000001</v>
      </c>
      <c r="H7" s="26" t="s">
        <v>11</v>
      </c>
      <c r="I7" s="27">
        <f>I8*B7</f>
        <v>1.50285</v>
      </c>
      <c r="J7" s="26" t="s">
        <v>28</v>
      </c>
      <c r="K7" s="27">
        <f>K8*B7</f>
        <v>1.8424941000000001</v>
      </c>
    </row>
    <row r="8" spans="1:13" x14ac:dyDescent="0.25">
      <c r="A8" s="22" t="s">
        <v>1</v>
      </c>
      <c r="B8" s="25">
        <f>107.5/100</f>
        <v>1.075</v>
      </c>
      <c r="C8" s="22"/>
      <c r="D8" s="22"/>
      <c r="E8" s="22"/>
      <c r="F8" s="22"/>
      <c r="G8" s="22"/>
      <c r="H8" s="26" t="s">
        <v>1</v>
      </c>
      <c r="I8" s="27">
        <f>B8</f>
        <v>1.075</v>
      </c>
      <c r="J8" s="26" t="s">
        <v>29</v>
      </c>
      <c r="K8" s="27">
        <f>K9*B8</f>
        <v>1.31795</v>
      </c>
    </row>
    <row r="9" spans="1:13" x14ac:dyDescent="0.25">
      <c r="A9" s="22" t="s">
        <v>0</v>
      </c>
      <c r="B9" s="25">
        <f>122.6/100</f>
        <v>1.226</v>
      </c>
      <c r="C9" s="22"/>
      <c r="D9" s="22"/>
      <c r="E9" s="22"/>
      <c r="F9" s="22"/>
      <c r="G9" s="22"/>
      <c r="H9" s="22"/>
      <c r="I9" s="22"/>
      <c r="J9" s="26" t="s">
        <v>0</v>
      </c>
      <c r="K9" s="27">
        <f>B9</f>
        <v>1.226</v>
      </c>
    </row>
    <row r="10" spans="1:13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</sheetData>
  <mergeCells count="3">
    <mergeCell ref="F6:G6"/>
    <mergeCell ref="H6:I6"/>
    <mergeCell ref="J6:K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36EB5-72F7-4AC9-BC65-0B197E3D860A}">
  <sheetPr>
    <tabColor rgb="FFC00000"/>
  </sheetPr>
  <dimension ref="A1:M11"/>
  <sheetViews>
    <sheetView workbookViewId="0"/>
  </sheetViews>
  <sheetFormatPr defaultColWidth="11.5703125" defaultRowHeight="15" x14ac:dyDescent="0.25"/>
  <cols>
    <col min="1" max="1" width="10.7109375" customWidth="1"/>
    <col min="2" max="2" width="41.7109375" customWidth="1"/>
    <col min="3" max="11" width="10.7109375" customWidth="1"/>
  </cols>
  <sheetData>
    <row r="1" spans="1:13" x14ac:dyDescent="0.25">
      <c r="A1" s="22" t="s">
        <v>73</v>
      </c>
      <c r="B1" s="22"/>
      <c r="C1" s="22"/>
      <c r="D1" s="22"/>
      <c r="E1" s="22"/>
      <c r="F1" s="22"/>
      <c r="G1" s="23"/>
      <c r="H1" s="22"/>
      <c r="I1" s="23"/>
      <c r="J1" s="22"/>
      <c r="K1" s="23"/>
      <c r="L1" s="22"/>
      <c r="M1" s="22"/>
    </row>
    <row r="2" spans="1:13" x14ac:dyDescent="0.25">
      <c r="A2" s="24" t="s">
        <v>88</v>
      </c>
      <c r="B2" s="22"/>
      <c r="C2" s="22"/>
      <c r="D2" s="22"/>
      <c r="E2" s="22"/>
      <c r="F2" s="22"/>
      <c r="G2" s="23"/>
      <c r="H2" s="22"/>
      <c r="I2" s="23"/>
      <c r="J2" s="22"/>
      <c r="K2" s="23"/>
      <c r="L2" s="22"/>
      <c r="M2" s="22"/>
    </row>
    <row r="3" spans="1:13" x14ac:dyDescent="0.25">
      <c r="A3" s="24" t="s">
        <v>89</v>
      </c>
      <c r="B3" s="22"/>
      <c r="C3" s="22"/>
      <c r="D3" s="22"/>
      <c r="E3" s="22"/>
      <c r="F3" s="22"/>
      <c r="G3" s="23"/>
      <c r="H3" s="22"/>
      <c r="I3" s="23"/>
      <c r="J3" s="22"/>
      <c r="K3" s="23"/>
      <c r="L3" s="22"/>
      <c r="M3" s="22"/>
    </row>
    <row r="4" spans="1:13" x14ac:dyDescent="0.25">
      <c r="A4" s="24"/>
      <c r="B4" s="22"/>
      <c r="C4" s="22"/>
      <c r="D4" s="22"/>
      <c r="E4" s="22"/>
      <c r="F4" s="22"/>
      <c r="G4" s="23"/>
      <c r="H4" s="22"/>
      <c r="I4" s="23"/>
      <c r="J4" s="22"/>
      <c r="K4" s="23"/>
      <c r="L4" s="22"/>
      <c r="M4" s="22"/>
    </row>
    <row r="5" spans="1:13" x14ac:dyDescent="0.25">
      <c r="A5" s="24"/>
      <c r="B5" s="22"/>
      <c r="C5" s="22"/>
      <c r="D5" s="22"/>
      <c r="E5" s="22"/>
      <c r="F5" s="22"/>
      <c r="G5" s="23"/>
      <c r="H5" s="22"/>
      <c r="I5" s="23"/>
      <c r="J5" s="22"/>
      <c r="K5" s="23"/>
      <c r="L5" s="22"/>
      <c r="M5" s="22"/>
    </row>
    <row r="6" spans="1:13" ht="29.25" x14ac:dyDescent="0.25">
      <c r="A6" s="22"/>
      <c r="B6" s="33" t="s">
        <v>94</v>
      </c>
      <c r="C6" s="22"/>
      <c r="D6" s="22"/>
      <c r="E6" s="22"/>
      <c r="F6" s="38">
        <v>2010</v>
      </c>
      <c r="G6" s="38"/>
      <c r="H6" s="38">
        <v>2015</v>
      </c>
      <c r="I6" s="38"/>
      <c r="J6" s="38">
        <v>2025</v>
      </c>
      <c r="K6" s="38"/>
      <c r="L6" s="22"/>
      <c r="M6" s="22"/>
    </row>
    <row r="7" spans="1:13" x14ac:dyDescent="0.25">
      <c r="A7" s="22" t="s">
        <v>66</v>
      </c>
      <c r="B7" s="25">
        <f>132.5/100</f>
        <v>1.325</v>
      </c>
      <c r="C7" s="22"/>
      <c r="D7" s="22"/>
      <c r="E7" s="22"/>
      <c r="F7" s="26" t="s">
        <v>66</v>
      </c>
      <c r="G7" s="27">
        <f>B7</f>
        <v>1.325</v>
      </c>
      <c r="H7" s="26" t="s">
        <v>68</v>
      </c>
      <c r="I7" s="27">
        <f>I8*B7</f>
        <v>1.4641249999999999</v>
      </c>
      <c r="J7" s="26" t="s">
        <v>67</v>
      </c>
      <c r="K7" s="27">
        <f>K8*B7</f>
        <v>1.9370373750000001</v>
      </c>
      <c r="L7" s="22"/>
      <c r="M7" s="22"/>
    </row>
    <row r="8" spans="1:13" x14ac:dyDescent="0.25">
      <c r="A8" s="22" t="s">
        <v>1</v>
      </c>
      <c r="B8" s="25">
        <f>110.5/100</f>
        <v>1.105</v>
      </c>
      <c r="C8" s="22"/>
      <c r="D8" s="22"/>
      <c r="E8" s="22"/>
      <c r="F8" s="22"/>
      <c r="G8" s="22"/>
      <c r="H8" s="26" t="s">
        <v>1</v>
      </c>
      <c r="I8" s="27">
        <f>B8</f>
        <v>1.105</v>
      </c>
      <c r="J8" s="26" t="s">
        <v>29</v>
      </c>
      <c r="K8" s="27">
        <f>K9*B8</f>
        <v>1.4619150000000001</v>
      </c>
      <c r="L8" s="22"/>
      <c r="M8" s="22"/>
    </row>
    <row r="9" spans="1:13" x14ac:dyDescent="0.25">
      <c r="A9" s="22" t="s">
        <v>0</v>
      </c>
      <c r="B9" s="25">
        <f>132.3/100</f>
        <v>1.3230000000000002</v>
      </c>
      <c r="C9" s="22"/>
      <c r="D9" s="22"/>
      <c r="E9" s="22"/>
      <c r="F9" s="22"/>
      <c r="G9" s="22"/>
      <c r="H9" s="22"/>
      <c r="I9" s="22"/>
      <c r="J9" s="26" t="s">
        <v>0</v>
      </c>
      <c r="K9" s="27">
        <f>B9</f>
        <v>1.3230000000000002</v>
      </c>
      <c r="L9" s="22"/>
      <c r="M9" s="22"/>
    </row>
    <row r="10" spans="1:13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</sheetData>
  <mergeCells count="3">
    <mergeCell ref="F6:G6"/>
    <mergeCell ref="H6:I6"/>
    <mergeCell ref="J6:K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EAE39-1D47-45BE-BEBD-E393F226E1E8}">
  <sheetPr>
    <tabColor rgb="FFC00000"/>
  </sheetPr>
  <dimension ref="A1:M13"/>
  <sheetViews>
    <sheetView workbookViewId="0"/>
  </sheetViews>
  <sheetFormatPr defaultColWidth="11.5703125" defaultRowHeight="15" x14ac:dyDescent="0.25"/>
  <cols>
    <col min="1" max="1" width="10.7109375" customWidth="1"/>
    <col min="2" max="2" width="41.7109375" customWidth="1"/>
    <col min="3" max="6" width="10.7109375" customWidth="1"/>
    <col min="7" max="7" width="10.7109375" style="2" customWidth="1"/>
    <col min="8" max="8" width="10.7109375" customWidth="1"/>
    <col min="9" max="9" width="10.7109375" style="2" customWidth="1"/>
    <col min="10" max="10" width="10.7109375" customWidth="1"/>
    <col min="11" max="11" width="10.7109375" style="2" customWidth="1"/>
  </cols>
  <sheetData>
    <row r="1" spans="1:13" x14ac:dyDescent="0.25">
      <c r="A1" s="22" t="s">
        <v>74</v>
      </c>
      <c r="B1" s="22"/>
      <c r="C1" s="22"/>
      <c r="D1" s="22"/>
      <c r="E1" s="22"/>
      <c r="F1" s="22"/>
      <c r="G1" s="23"/>
      <c r="H1" s="22"/>
      <c r="I1" s="23"/>
      <c r="J1" s="22"/>
      <c r="K1" s="23"/>
      <c r="L1" s="22"/>
      <c r="M1" s="22"/>
    </row>
    <row r="2" spans="1:13" x14ac:dyDescent="0.25">
      <c r="A2" s="24" t="s">
        <v>82</v>
      </c>
      <c r="B2" s="22"/>
      <c r="C2" s="22"/>
      <c r="D2" s="22"/>
      <c r="E2" s="22"/>
      <c r="F2" s="22"/>
      <c r="G2" s="23"/>
      <c r="H2" s="22"/>
      <c r="I2" s="23"/>
      <c r="J2" s="22"/>
      <c r="K2" s="23"/>
      <c r="L2" s="22"/>
      <c r="M2" s="22"/>
    </row>
    <row r="3" spans="1:13" x14ac:dyDescent="0.25">
      <c r="A3" s="24" t="s">
        <v>83</v>
      </c>
      <c r="B3" s="22"/>
      <c r="C3" s="22"/>
      <c r="D3" s="22"/>
      <c r="E3" s="22"/>
      <c r="F3" s="22"/>
      <c r="G3" s="23"/>
      <c r="H3" s="22"/>
      <c r="I3" s="23"/>
      <c r="J3" s="22"/>
      <c r="K3" s="23"/>
      <c r="L3" s="22"/>
      <c r="M3" s="22"/>
    </row>
    <row r="4" spans="1:13" x14ac:dyDescent="0.25">
      <c r="A4" s="24"/>
      <c r="B4" s="22"/>
      <c r="C4" s="22"/>
      <c r="D4" s="22"/>
      <c r="E4" s="22"/>
      <c r="F4" s="22"/>
      <c r="G4" s="23"/>
      <c r="H4" s="22"/>
      <c r="I4" s="23"/>
      <c r="J4" s="22"/>
      <c r="K4" s="23"/>
      <c r="L4" s="22"/>
      <c r="M4" s="22"/>
    </row>
    <row r="5" spans="1:13" x14ac:dyDescent="0.25">
      <c r="A5" s="22"/>
      <c r="B5" s="22"/>
      <c r="C5" s="22"/>
      <c r="D5" s="22"/>
      <c r="E5" s="22"/>
      <c r="F5" s="22"/>
      <c r="G5" s="23"/>
      <c r="H5" s="22"/>
      <c r="I5" s="23"/>
      <c r="J5" s="22"/>
      <c r="K5" s="23"/>
      <c r="L5" s="22"/>
      <c r="M5" s="22"/>
    </row>
    <row r="6" spans="1:13" ht="29.25" x14ac:dyDescent="0.25">
      <c r="A6" s="22"/>
      <c r="B6" s="33" t="s">
        <v>94</v>
      </c>
      <c r="C6" s="22"/>
      <c r="D6" s="22"/>
      <c r="E6" s="22"/>
      <c r="F6" s="38">
        <v>2010</v>
      </c>
      <c r="G6" s="38"/>
      <c r="H6" s="38">
        <v>2015</v>
      </c>
      <c r="I6" s="38"/>
      <c r="J6" s="38">
        <v>2025</v>
      </c>
      <c r="K6" s="38"/>
      <c r="L6" s="22"/>
      <c r="M6" s="22"/>
    </row>
    <row r="7" spans="1:13" x14ac:dyDescent="0.25">
      <c r="A7" s="22" t="s">
        <v>10</v>
      </c>
      <c r="B7" s="23">
        <f>139/100</f>
        <v>1.39</v>
      </c>
      <c r="C7" s="25"/>
      <c r="D7" s="25"/>
      <c r="E7" s="25"/>
      <c r="F7" s="26" t="s">
        <v>10</v>
      </c>
      <c r="G7" s="27">
        <f>B7</f>
        <v>1.39</v>
      </c>
      <c r="H7" s="26" t="s">
        <v>11</v>
      </c>
      <c r="I7" s="27">
        <f>I8*B7</f>
        <v>1.4914699999999999</v>
      </c>
      <c r="J7" s="26" t="s">
        <v>28</v>
      </c>
      <c r="K7" s="27">
        <f>K8*B7</f>
        <v>1.8315251599999995</v>
      </c>
      <c r="L7" s="22"/>
      <c r="M7" s="22"/>
    </row>
    <row r="8" spans="1:13" x14ac:dyDescent="0.25">
      <c r="A8" s="22" t="s">
        <v>1</v>
      </c>
      <c r="B8" s="23">
        <f>107.3/100</f>
        <v>1.073</v>
      </c>
      <c r="C8" s="25"/>
      <c r="D8" s="25"/>
      <c r="E8" s="25"/>
      <c r="F8" s="22"/>
      <c r="G8" s="23"/>
      <c r="H8" s="26" t="s">
        <v>1</v>
      </c>
      <c r="I8" s="27">
        <f>B8</f>
        <v>1.073</v>
      </c>
      <c r="J8" s="26" t="s">
        <v>29</v>
      </c>
      <c r="K8" s="27">
        <f>K9*B8</f>
        <v>1.3176439999999998</v>
      </c>
      <c r="L8" s="22"/>
      <c r="M8" s="22"/>
    </row>
    <row r="9" spans="1:13" x14ac:dyDescent="0.25">
      <c r="A9" s="22" t="s">
        <v>0</v>
      </c>
      <c r="B9" s="23">
        <f>122.8/100</f>
        <v>1.228</v>
      </c>
      <c r="C9" s="25"/>
      <c r="D9" s="25"/>
      <c r="E9" s="25"/>
      <c r="F9" s="22"/>
      <c r="G9" s="23"/>
      <c r="H9" s="22"/>
      <c r="I9" s="23"/>
      <c r="J9" s="26" t="s">
        <v>0</v>
      </c>
      <c r="K9" s="27">
        <f>B9</f>
        <v>1.228</v>
      </c>
      <c r="L9" s="22"/>
      <c r="M9" s="22"/>
    </row>
    <row r="10" spans="1:13" x14ac:dyDescent="0.25">
      <c r="A10" s="22"/>
      <c r="B10" s="22"/>
      <c r="C10" s="22"/>
      <c r="D10" s="22"/>
      <c r="E10" s="22"/>
      <c r="F10" s="22"/>
      <c r="G10" s="23"/>
      <c r="H10" s="22"/>
      <c r="I10" s="23"/>
      <c r="J10" s="22"/>
      <c r="K10" s="23"/>
      <c r="L10" s="22"/>
      <c r="M10" s="22"/>
    </row>
    <row r="11" spans="1:13" x14ac:dyDescent="0.25">
      <c r="A11" s="22"/>
      <c r="B11" s="22"/>
      <c r="C11" s="22"/>
      <c r="D11" s="22"/>
      <c r="E11" s="22"/>
      <c r="F11" s="22"/>
      <c r="G11" s="23"/>
      <c r="H11" s="22"/>
      <c r="I11" s="23"/>
      <c r="J11" s="22"/>
      <c r="K11" s="23"/>
      <c r="L11" s="22"/>
      <c r="M11" s="22"/>
    </row>
    <row r="12" spans="1:13" x14ac:dyDescent="0.25">
      <c r="A12" s="22"/>
      <c r="B12" s="22"/>
      <c r="C12" s="22"/>
      <c r="D12" s="22"/>
      <c r="E12" s="22"/>
      <c r="F12" s="22"/>
      <c r="G12" s="23"/>
      <c r="H12" s="22"/>
      <c r="I12" s="23"/>
      <c r="J12" s="22"/>
      <c r="K12" s="23"/>
      <c r="L12" s="22"/>
      <c r="M12" s="22"/>
    </row>
    <row r="13" spans="1:13" x14ac:dyDescent="0.25">
      <c r="A13" s="22"/>
      <c r="B13" s="22"/>
      <c r="C13" s="22"/>
      <c r="D13" s="22"/>
      <c r="E13" s="22"/>
      <c r="F13" s="22"/>
      <c r="G13" s="23"/>
      <c r="H13" s="22"/>
      <c r="I13" s="23"/>
      <c r="J13" s="22"/>
      <c r="K13" s="23"/>
      <c r="L13" s="22"/>
      <c r="M13" s="22"/>
    </row>
  </sheetData>
  <mergeCells count="3">
    <mergeCell ref="F6:G6"/>
    <mergeCell ref="H6:I6"/>
    <mergeCell ref="J6:K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B82CD-0E05-42CA-B1A5-38604473AFD1}">
  <sheetPr>
    <tabColor rgb="FFC00000"/>
  </sheetPr>
  <dimension ref="A1:M11"/>
  <sheetViews>
    <sheetView workbookViewId="0"/>
  </sheetViews>
  <sheetFormatPr defaultColWidth="11.5703125" defaultRowHeight="15" x14ac:dyDescent="0.25"/>
  <cols>
    <col min="1" max="1" width="10.7109375" customWidth="1"/>
    <col min="2" max="2" width="41.7109375" customWidth="1"/>
    <col min="3" max="11" width="10.7109375" customWidth="1"/>
  </cols>
  <sheetData>
    <row r="1" spans="1:13" x14ac:dyDescent="0.25">
      <c r="A1" s="22" t="s">
        <v>75</v>
      </c>
      <c r="B1" s="22"/>
      <c r="C1" s="22"/>
      <c r="D1" s="22"/>
      <c r="E1" s="22"/>
      <c r="F1" s="22"/>
      <c r="G1" s="23"/>
      <c r="H1" s="22"/>
      <c r="I1" s="23"/>
      <c r="J1" s="22"/>
      <c r="K1" s="23"/>
      <c r="L1" s="22"/>
      <c r="M1" s="22"/>
    </row>
    <row r="2" spans="1:13" x14ac:dyDescent="0.25">
      <c r="A2" s="24" t="s">
        <v>87</v>
      </c>
      <c r="B2" s="22"/>
      <c r="C2" s="22"/>
      <c r="D2" s="22"/>
      <c r="E2" s="22"/>
      <c r="F2" s="22"/>
      <c r="G2" s="23"/>
      <c r="H2" s="22"/>
      <c r="I2" s="23"/>
      <c r="J2" s="22"/>
      <c r="K2" s="23"/>
      <c r="L2" s="22"/>
      <c r="M2" s="22"/>
    </row>
    <row r="3" spans="1:13" x14ac:dyDescent="0.25">
      <c r="A3" s="24" t="s">
        <v>86</v>
      </c>
      <c r="B3" s="22"/>
      <c r="C3" s="22"/>
      <c r="D3" s="22"/>
      <c r="E3" s="22"/>
      <c r="F3" s="22"/>
      <c r="G3" s="23"/>
      <c r="H3" s="22"/>
      <c r="I3" s="23"/>
      <c r="J3" s="22"/>
      <c r="K3" s="23"/>
      <c r="L3" s="22"/>
      <c r="M3" s="22"/>
    </row>
    <row r="4" spans="1:13" x14ac:dyDescent="0.25">
      <c r="A4" s="24"/>
      <c r="B4" s="22"/>
      <c r="C4" s="22"/>
      <c r="D4" s="22"/>
      <c r="E4" s="22"/>
      <c r="F4" s="22"/>
      <c r="G4" s="23"/>
      <c r="H4" s="22"/>
      <c r="I4" s="23"/>
      <c r="J4" s="22"/>
      <c r="K4" s="23"/>
      <c r="L4" s="22"/>
      <c r="M4" s="22"/>
    </row>
    <row r="5" spans="1:13" x14ac:dyDescent="0.25">
      <c r="A5" s="24"/>
      <c r="B5" s="22"/>
      <c r="C5" s="22"/>
      <c r="D5" s="22"/>
      <c r="E5" s="22"/>
      <c r="F5" s="22"/>
      <c r="G5" s="23"/>
      <c r="H5" s="22"/>
      <c r="I5" s="23"/>
      <c r="J5" s="22"/>
      <c r="K5" s="23"/>
      <c r="L5" s="22"/>
      <c r="M5" s="22"/>
    </row>
    <row r="6" spans="1:13" ht="29.25" x14ac:dyDescent="0.25">
      <c r="A6" s="22"/>
      <c r="B6" s="33" t="s">
        <v>94</v>
      </c>
      <c r="C6" s="22"/>
      <c r="D6" s="22"/>
      <c r="E6" s="22"/>
      <c r="F6" s="38">
        <v>2010</v>
      </c>
      <c r="G6" s="38"/>
      <c r="H6" s="38">
        <v>2015</v>
      </c>
      <c r="I6" s="38"/>
      <c r="J6" s="38">
        <v>2025</v>
      </c>
      <c r="K6" s="38"/>
      <c r="L6" s="22"/>
    </row>
    <row r="7" spans="1:13" x14ac:dyDescent="0.25">
      <c r="A7" s="22" t="s">
        <v>66</v>
      </c>
      <c r="B7" s="25">
        <f>131.6/100</f>
        <v>1.3159999999999998</v>
      </c>
      <c r="C7" s="22"/>
      <c r="D7" s="22"/>
      <c r="E7" s="22"/>
      <c r="F7" s="26" t="s">
        <v>66</v>
      </c>
      <c r="G7" s="27">
        <f>B7</f>
        <v>1.3159999999999998</v>
      </c>
      <c r="H7" s="26" t="s">
        <v>68</v>
      </c>
      <c r="I7" s="27">
        <f>I8*B7</f>
        <v>1.4541799999999998</v>
      </c>
      <c r="J7" s="26" t="s">
        <v>67</v>
      </c>
      <c r="K7" s="27">
        <f>K8*B7</f>
        <v>1.9253343199999997</v>
      </c>
      <c r="L7" s="22"/>
    </row>
    <row r="8" spans="1:13" x14ac:dyDescent="0.25">
      <c r="A8" s="22" t="s">
        <v>1</v>
      </c>
      <c r="B8" s="25">
        <f>110.5/100</f>
        <v>1.105</v>
      </c>
      <c r="C8" s="22"/>
      <c r="D8" s="22"/>
      <c r="E8" s="22"/>
      <c r="F8" s="22"/>
      <c r="G8" s="22"/>
      <c r="H8" s="26" t="s">
        <v>1</v>
      </c>
      <c r="I8" s="27">
        <f>B8</f>
        <v>1.105</v>
      </c>
      <c r="J8" s="26" t="s">
        <v>29</v>
      </c>
      <c r="K8" s="27">
        <f>K9*B8</f>
        <v>1.46302</v>
      </c>
      <c r="L8" s="22"/>
    </row>
    <row r="9" spans="1:13" x14ac:dyDescent="0.25">
      <c r="A9" s="22" t="s">
        <v>0</v>
      </c>
      <c r="B9" s="25">
        <f>132.4/100</f>
        <v>1.3240000000000001</v>
      </c>
      <c r="C9" s="22"/>
      <c r="D9" s="22"/>
      <c r="E9" s="22"/>
      <c r="F9" s="22"/>
      <c r="G9" s="22"/>
      <c r="H9" s="22"/>
      <c r="I9" s="22"/>
      <c r="J9" s="26" t="s">
        <v>0</v>
      </c>
      <c r="K9" s="27">
        <f>B9</f>
        <v>1.3240000000000001</v>
      </c>
      <c r="L9" s="22"/>
    </row>
    <row r="10" spans="1:13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3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</sheetData>
  <mergeCells count="3">
    <mergeCell ref="F6:G6"/>
    <mergeCell ref="H6:I6"/>
    <mergeCell ref="J6:K6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1B91D-FF5A-42B7-88DA-C735E43492E5}">
  <sheetPr>
    <tabColor rgb="FFC00000"/>
  </sheetPr>
  <dimension ref="A1:AA22"/>
  <sheetViews>
    <sheetView workbookViewId="0"/>
  </sheetViews>
  <sheetFormatPr defaultColWidth="11.5703125" defaultRowHeight="15" x14ac:dyDescent="0.25"/>
  <cols>
    <col min="1" max="1" width="10.7109375" customWidth="1"/>
    <col min="2" max="2" width="41.7109375" customWidth="1"/>
    <col min="3" max="22" width="10.7109375" customWidth="1"/>
    <col min="23" max="23" width="10.7109375" style="2" customWidth="1"/>
    <col min="24" max="24" width="10.7109375" customWidth="1"/>
    <col min="25" max="25" width="10.7109375" style="2" customWidth="1"/>
    <col min="26" max="26" width="10.7109375" customWidth="1"/>
    <col min="27" max="27" width="10.7109375" style="2" customWidth="1"/>
  </cols>
  <sheetData>
    <row r="1" spans="1:27" x14ac:dyDescent="0.25">
      <c r="A1" s="22" t="s">
        <v>77</v>
      </c>
      <c r="B1" s="22"/>
      <c r="C1" s="22"/>
      <c r="D1" s="22"/>
      <c r="E1" s="22"/>
      <c r="F1" s="22"/>
      <c r="G1" s="23"/>
      <c r="H1" s="22"/>
      <c r="I1" s="23"/>
      <c r="J1" s="22"/>
      <c r="K1" s="23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x14ac:dyDescent="0.25">
      <c r="A2" s="24" t="s">
        <v>90</v>
      </c>
      <c r="B2" s="22"/>
      <c r="C2" s="22"/>
      <c r="D2" s="22"/>
      <c r="E2" s="22"/>
      <c r="F2" s="22"/>
      <c r="G2" s="23"/>
      <c r="H2" s="22"/>
      <c r="I2" s="23"/>
      <c r="J2" s="22"/>
      <c r="K2" s="23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x14ac:dyDescent="0.25">
      <c r="A3" s="24" t="s">
        <v>91</v>
      </c>
      <c r="B3" s="22"/>
      <c r="C3" s="22"/>
      <c r="D3" s="22"/>
      <c r="E3" s="22"/>
      <c r="F3" s="22"/>
      <c r="G3" s="23"/>
      <c r="H3" s="22"/>
      <c r="I3" s="23"/>
      <c r="J3" s="22"/>
      <c r="K3" s="23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x14ac:dyDescent="0.25">
      <c r="A4" s="24"/>
      <c r="B4" s="22"/>
      <c r="C4" s="22"/>
      <c r="D4" s="22"/>
      <c r="E4" s="22"/>
      <c r="F4" s="22"/>
      <c r="G4" s="23"/>
      <c r="H4" s="22"/>
      <c r="I4" s="23"/>
      <c r="J4" s="22"/>
      <c r="K4" s="23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4.25" customHeight="1" x14ac:dyDescent="0.25">
      <c r="A5" s="24"/>
      <c r="B5" s="22"/>
      <c r="C5" s="22"/>
      <c r="D5" s="22"/>
      <c r="E5" s="22"/>
      <c r="F5" s="22"/>
      <c r="G5" s="23"/>
      <c r="H5" s="22"/>
      <c r="I5" s="23"/>
      <c r="J5" s="22"/>
      <c r="K5" s="23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9.25" x14ac:dyDescent="0.25">
      <c r="A6" s="22"/>
      <c r="B6" s="33" t="s">
        <v>94</v>
      </c>
      <c r="C6" s="22"/>
      <c r="D6" s="22"/>
      <c r="E6" s="22"/>
      <c r="F6" s="39">
        <v>1966</v>
      </c>
      <c r="G6" s="40"/>
      <c r="H6" s="39">
        <v>1970</v>
      </c>
      <c r="I6" s="40"/>
      <c r="J6" s="39">
        <v>1976</v>
      </c>
      <c r="K6" s="40"/>
      <c r="L6" s="38">
        <v>1980</v>
      </c>
      <c r="M6" s="39"/>
      <c r="N6" s="39">
        <v>1985</v>
      </c>
      <c r="O6" s="41"/>
      <c r="P6" s="39">
        <v>1989</v>
      </c>
      <c r="Q6" s="41"/>
      <c r="R6" s="38">
        <v>1992</v>
      </c>
      <c r="S6" s="38"/>
      <c r="T6" s="39">
        <v>1995</v>
      </c>
      <c r="U6" s="40"/>
      <c r="V6" s="38">
        <v>2010</v>
      </c>
      <c r="W6" s="38"/>
      <c r="X6" s="38">
        <v>2015</v>
      </c>
      <c r="Y6" s="38"/>
      <c r="Z6" s="38">
        <v>2025</v>
      </c>
      <c r="AA6" s="38"/>
    </row>
    <row r="7" spans="1:27" x14ac:dyDescent="0.25">
      <c r="A7" s="22" t="s">
        <v>2</v>
      </c>
      <c r="B7" s="22">
        <f>127.4/100</f>
        <v>1.274</v>
      </c>
      <c r="C7" s="22"/>
      <c r="D7" s="22"/>
      <c r="E7" s="22"/>
      <c r="F7" s="26" t="s">
        <v>2</v>
      </c>
      <c r="G7" s="29">
        <f>B7</f>
        <v>1.274</v>
      </c>
      <c r="H7" s="26" t="s">
        <v>38</v>
      </c>
      <c r="I7" s="29">
        <f>I8*B7</f>
        <v>1.4217839999999999</v>
      </c>
      <c r="J7" s="26" t="s">
        <v>39</v>
      </c>
      <c r="K7" s="30">
        <f>K8*B7</f>
        <v>2.8378808639999997</v>
      </c>
      <c r="L7" s="26" t="s">
        <v>41</v>
      </c>
      <c r="M7" s="29">
        <f>M8*B7</f>
        <v>5.2841341687679986</v>
      </c>
      <c r="N7" s="26" t="s">
        <v>44</v>
      </c>
      <c r="O7" s="31">
        <f t="shared" ref="O7:O9" si="0">O8*B7</f>
        <v>10.076843859840574</v>
      </c>
      <c r="P7" s="26" t="s">
        <v>48</v>
      </c>
      <c r="Q7" s="31">
        <f t="shared" ref="Q7:Q10" si="1">Q8*B7</f>
        <v>12.515440073921992</v>
      </c>
      <c r="R7" s="26" t="s">
        <v>53</v>
      </c>
      <c r="S7" s="31">
        <f t="shared" ref="S7:S11" si="2">S8*B7</f>
        <v>14.880858247893253</v>
      </c>
      <c r="T7" s="26" t="s">
        <v>59</v>
      </c>
      <c r="U7" s="31">
        <f t="shared" ref="U7:U12" si="3">U8*B7</f>
        <v>16.979059260846199</v>
      </c>
      <c r="V7" s="26" t="s">
        <v>37</v>
      </c>
      <c r="W7" s="27">
        <f t="shared" ref="W7:W14" si="4">W8*B7</f>
        <v>23.312248365141834</v>
      </c>
      <c r="X7" s="26" t="s">
        <v>19</v>
      </c>
      <c r="Y7" s="27">
        <f t="shared" ref="Y7:Y14" si="5">B7*Y8</f>
        <v>24.967417999066896</v>
      </c>
      <c r="Z7" s="26" t="s">
        <v>20</v>
      </c>
      <c r="AA7" s="27">
        <f t="shared" ref="AA7:AA16" si="6">AA8*B7</f>
        <v>30.310445450867217</v>
      </c>
    </row>
    <row r="8" spans="1:27" x14ac:dyDescent="0.25">
      <c r="A8" s="22" t="s">
        <v>3</v>
      </c>
      <c r="B8" s="22">
        <f>111.6/100</f>
        <v>1.1159999999999999</v>
      </c>
      <c r="C8" s="22"/>
      <c r="D8" s="22"/>
      <c r="E8" s="22"/>
      <c r="F8" s="22"/>
      <c r="G8" s="22"/>
      <c r="H8" s="26" t="s">
        <v>3</v>
      </c>
      <c r="I8" s="29">
        <f>B8</f>
        <v>1.1159999999999999</v>
      </c>
      <c r="J8" s="26" t="s">
        <v>40</v>
      </c>
      <c r="K8" s="29">
        <f>K9*B8</f>
        <v>2.2275359999999997</v>
      </c>
      <c r="L8" s="26" t="s">
        <v>42</v>
      </c>
      <c r="M8" s="29">
        <f t="shared" ref="M8" si="7">M9*B8</f>
        <v>4.1476720319999991</v>
      </c>
      <c r="N8" s="26" t="s">
        <v>45</v>
      </c>
      <c r="O8" s="31">
        <f t="shared" si="0"/>
        <v>7.9096105650239981</v>
      </c>
      <c r="P8" s="26" t="s">
        <v>49</v>
      </c>
      <c r="Q8" s="31">
        <f t="shared" si="1"/>
        <v>9.8237363217598048</v>
      </c>
      <c r="R8" s="26" t="s">
        <v>54</v>
      </c>
      <c r="S8" s="31">
        <f t="shared" si="2"/>
        <v>11.680422486572411</v>
      </c>
      <c r="T8" s="26" t="s">
        <v>60</v>
      </c>
      <c r="U8" s="31">
        <f t="shared" si="3"/>
        <v>13.327362057179119</v>
      </c>
      <c r="V8" s="26" t="s">
        <v>36</v>
      </c>
      <c r="W8" s="27">
        <f t="shared" si="4"/>
        <v>18.298468104506934</v>
      </c>
      <c r="X8" s="26" t="s">
        <v>18</v>
      </c>
      <c r="Y8" s="27">
        <f t="shared" si="5"/>
        <v>19.597659339926921</v>
      </c>
      <c r="Z8" s="26" t="s">
        <v>21</v>
      </c>
      <c r="AA8" s="27">
        <f t="shared" si="6"/>
        <v>23.791558438671284</v>
      </c>
    </row>
    <row r="9" spans="1:27" x14ac:dyDescent="0.25">
      <c r="A9" s="22" t="s">
        <v>4</v>
      </c>
      <c r="B9" s="22">
        <f>199.6/100</f>
        <v>1.996</v>
      </c>
      <c r="C9" s="22"/>
      <c r="D9" s="22"/>
      <c r="E9" s="22"/>
      <c r="F9" s="22"/>
      <c r="G9" s="22"/>
      <c r="H9" s="22"/>
      <c r="I9" s="22"/>
      <c r="J9" s="26" t="s">
        <v>4</v>
      </c>
      <c r="K9" s="29">
        <f>B9</f>
        <v>1.996</v>
      </c>
      <c r="L9" s="26" t="s">
        <v>43</v>
      </c>
      <c r="M9" s="29">
        <f>M10*B9</f>
        <v>3.7165519999999996</v>
      </c>
      <c r="N9" s="26" t="s">
        <v>46</v>
      </c>
      <c r="O9" s="31">
        <f t="shared" si="0"/>
        <v>7.0874646639999987</v>
      </c>
      <c r="P9" s="26" t="s">
        <v>50</v>
      </c>
      <c r="Q9" s="31">
        <f t="shared" si="1"/>
        <v>8.8026311126879975</v>
      </c>
      <c r="R9" s="26" t="s">
        <v>55</v>
      </c>
      <c r="S9" s="31">
        <f t="shared" si="2"/>
        <v>10.466328392986032</v>
      </c>
      <c r="T9" s="26" t="s">
        <v>61</v>
      </c>
      <c r="U9" s="31">
        <f t="shared" si="3"/>
        <v>11.942080696397062</v>
      </c>
      <c r="V9" s="26" t="s">
        <v>35</v>
      </c>
      <c r="W9" s="27">
        <f t="shared" si="4"/>
        <v>16.39647679615317</v>
      </c>
      <c r="X9" s="26" t="s">
        <v>17</v>
      </c>
      <c r="Y9" s="27">
        <f t="shared" si="5"/>
        <v>17.560626648680039</v>
      </c>
      <c r="Z9" s="26" t="s">
        <v>22</v>
      </c>
      <c r="AA9" s="27">
        <f t="shared" si="6"/>
        <v>21.31860075149757</v>
      </c>
    </row>
    <row r="10" spans="1:27" x14ac:dyDescent="0.25">
      <c r="A10" s="22" t="s">
        <v>5</v>
      </c>
      <c r="B10" s="22">
        <f>186.2/100</f>
        <v>1.8619999999999999</v>
      </c>
      <c r="C10" s="22"/>
      <c r="D10" s="22"/>
      <c r="E10" s="22"/>
      <c r="F10" s="22"/>
      <c r="G10" s="22"/>
      <c r="H10" s="22"/>
      <c r="I10" s="22"/>
      <c r="J10" s="22"/>
      <c r="K10" s="22"/>
      <c r="L10" s="26" t="s">
        <v>5</v>
      </c>
      <c r="M10" s="29">
        <f>B10</f>
        <v>1.8619999999999999</v>
      </c>
      <c r="N10" s="26" t="s">
        <v>47</v>
      </c>
      <c r="O10" s="31">
        <f>O11*B10</f>
        <v>3.5508339999999996</v>
      </c>
      <c r="P10" s="26" t="s">
        <v>51</v>
      </c>
      <c r="Q10" s="31">
        <f t="shared" si="1"/>
        <v>4.4101358279999987</v>
      </c>
      <c r="R10" s="26" t="s">
        <v>56</v>
      </c>
      <c r="S10" s="31">
        <f t="shared" si="2"/>
        <v>5.2436514994919996</v>
      </c>
      <c r="T10" s="26" t="s">
        <v>62</v>
      </c>
      <c r="U10" s="31">
        <f t="shared" si="3"/>
        <v>5.9830063609203714</v>
      </c>
      <c r="V10" s="26" t="s">
        <v>34</v>
      </c>
      <c r="W10" s="27">
        <f t="shared" si="4"/>
        <v>8.2146677335436724</v>
      </c>
      <c r="X10" s="26" t="s">
        <v>16</v>
      </c>
      <c r="Y10" s="27">
        <f t="shared" si="5"/>
        <v>8.7979091426252705</v>
      </c>
      <c r="Z10" s="26" t="s">
        <v>23</v>
      </c>
      <c r="AA10" s="27">
        <f t="shared" si="6"/>
        <v>10.680661699147079</v>
      </c>
    </row>
    <row r="11" spans="1:27" x14ac:dyDescent="0.25">
      <c r="A11" s="22" t="s">
        <v>6</v>
      </c>
      <c r="B11" s="22">
        <f>190.7/100</f>
        <v>1.9069999999999998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6" t="s">
        <v>6</v>
      </c>
      <c r="O11" s="31">
        <f>B11</f>
        <v>1.9069999999999998</v>
      </c>
      <c r="P11" s="26" t="s">
        <v>52</v>
      </c>
      <c r="Q11" s="31">
        <f>Q12*B11</f>
        <v>2.3684939999999997</v>
      </c>
      <c r="R11" s="26" t="s">
        <v>57</v>
      </c>
      <c r="S11" s="31">
        <f t="shared" si="2"/>
        <v>2.8161393659999998</v>
      </c>
      <c r="T11" s="26" t="s">
        <v>63</v>
      </c>
      <c r="U11" s="31">
        <f t="shared" si="3"/>
        <v>3.2132150166060001</v>
      </c>
      <c r="V11" s="26" t="s">
        <v>33</v>
      </c>
      <c r="W11" s="27">
        <f t="shared" si="4"/>
        <v>4.411744217800039</v>
      </c>
      <c r="X11" s="26" t="s">
        <v>15</v>
      </c>
      <c r="Y11" s="27">
        <f t="shared" si="5"/>
        <v>4.7249780572638409</v>
      </c>
      <c r="Z11" s="26" t="s">
        <v>24</v>
      </c>
      <c r="AA11" s="27">
        <f t="shared" si="6"/>
        <v>5.7361233615183025</v>
      </c>
    </row>
    <row r="12" spans="1:27" x14ac:dyDescent="0.25">
      <c r="A12" s="22" t="s">
        <v>7</v>
      </c>
      <c r="B12" s="22">
        <f>124.2/100</f>
        <v>1.242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6" t="s">
        <v>7</v>
      </c>
      <c r="Q12" s="31">
        <f>B12</f>
        <v>1.242</v>
      </c>
      <c r="R12" s="26" t="s">
        <v>58</v>
      </c>
      <c r="S12" s="31">
        <f>S13*B12</f>
        <v>1.4767380000000001</v>
      </c>
      <c r="T12" s="26" t="s">
        <v>64</v>
      </c>
      <c r="U12" s="31">
        <f t="shared" si="3"/>
        <v>1.6849580580000001</v>
      </c>
      <c r="V12" s="26" t="s">
        <v>32</v>
      </c>
      <c r="W12" s="27">
        <f t="shared" si="4"/>
        <v>2.3134474136340009</v>
      </c>
      <c r="X12" s="26" t="s">
        <v>14</v>
      </c>
      <c r="Y12" s="27">
        <f t="shared" si="5"/>
        <v>2.4777021800020145</v>
      </c>
      <c r="Z12" s="26" t="s">
        <v>25</v>
      </c>
      <c r="AA12" s="27">
        <f t="shared" si="6"/>
        <v>3.0079304465224452</v>
      </c>
    </row>
    <row r="13" spans="1:27" x14ac:dyDescent="0.25">
      <c r="A13" s="22" t="s">
        <v>8</v>
      </c>
      <c r="B13" s="22">
        <f>118.9/100</f>
        <v>1.1890000000000001</v>
      </c>
      <c r="C13" s="22"/>
      <c r="D13" s="22"/>
      <c r="E13" s="22"/>
      <c r="F13" s="22"/>
      <c r="G13" s="22"/>
      <c r="H13" s="22"/>
      <c r="I13" s="22"/>
      <c r="J13" s="22"/>
      <c r="K13" s="32"/>
      <c r="L13" s="22"/>
      <c r="M13" s="22"/>
      <c r="N13" s="22"/>
      <c r="O13" s="22"/>
      <c r="P13" s="22"/>
      <c r="Q13" s="22"/>
      <c r="R13" s="26" t="s">
        <v>8</v>
      </c>
      <c r="S13" s="31">
        <f>B13</f>
        <v>1.1890000000000001</v>
      </c>
      <c r="T13" s="26" t="s">
        <v>65</v>
      </c>
      <c r="U13" s="31">
        <f>U14*B13</f>
        <v>1.356649</v>
      </c>
      <c r="V13" s="26" t="s">
        <v>31</v>
      </c>
      <c r="W13" s="27">
        <f t="shared" si="4"/>
        <v>1.8626790770000006</v>
      </c>
      <c r="X13" s="26" t="s">
        <v>13</v>
      </c>
      <c r="Y13" s="27">
        <f t="shared" si="5"/>
        <v>1.9949292914670005</v>
      </c>
      <c r="Z13" s="26" t="s">
        <v>26</v>
      </c>
      <c r="AA13" s="27">
        <f t="shared" si="6"/>
        <v>2.4218441598409384</v>
      </c>
    </row>
    <row r="14" spans="1:27" x14ac:dyDescent="0.25">
      <c r="A14" s="22" t="s">
        <v>9</v>
      </c>
      <c r="B14" s="22">
        <f>114.1/100</f>
        <v>1.141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6" t="s">
        <v>9</v>
      </c>
      <c r="U14" s="31">
        <f>B14</f>
        <v>1.141</v>
      </c>
      <c r="V14" s="26" t="s">
        <v>30</v>
      </c>
      <c r="W14" s="27">
        <f t="shared" si="4"/>
        <v>1.5665930000000003</v>
      </c>
      <c r="X14" s="26" t="s">
        <v>12</v>
      </c>
      <c r="Y14" s="27">
        <f t="shared" si="5"/>
        <v>1.6778211030000003</v>
      </c>
      <c r="Z14" s="26" t="s">
        <v>27</v>
      </c>
      <c r="AA14" s="27">
        <f t="shared" si="6"/>
        <v>2.0368748190420001</v>
      </c>
    </row>
    <row r="15" spans="1:27" x14ac:dyDescent="0.25">
      <c r="A15" s="22" t="s">
        <v>10</v>
      </c>
      <c r="B15" s="22">
        <f>137.3/100</f>
        <v>1.3730000000000002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6" t="s">
        <v>10</v>
      </c>
      <c r="W15" s="27">
        <f>B15</f>
        <v>1.3730000000000002</v>
      </c>
      <c r="X15" s="26" t="s">
        <v>11</v>
      </c>
      <c r="Y15" s="27">
        <f>B15*Y16</f>
        <v>1.4704830000000002</v>
      </c>
      <c r="Z15" s="26" t="s">
        <v>28</v>
      </c>
      <c r="AA15" s="27">
        <f t="shared" si="6"/>
        <v>1.785166362</v>
      </c>
    </row>
    <row r="16" spans="1:27" x14ac:dyDescent="0.25">
      <c r="A16" s="22" t="s">
        <v>1</v>
      </c>
      <c r="B16" s="22">
        <f>107.1/100</f>
        <v>1.071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  <c r="X16" s="26" t="s">
        <v>1</v>
      </c>
      <c r="Y16" s="27">
        <f>B16</f>
        <v>1.071</v>
      </c>
      <c r="Z16" s="26" t="s">
        <v>29</v>
      </c>
      <c r="AA16" s="27">
        <f t="shared" si="6"/>
        <v>1.3001939999999998</v>
      </c>
    </row>
    <row r="17" spans="1:27" x14ac:dyDescent="0.25">
      <c r="A17" s="22" t="s">
        <v>0</v>
      </c>
      <c r="B17" s="22">
        <f>121.4/100</f>
        <v>1.214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3"/>
      <c r="X17" s="22"/>
      <c r="Y17" s="23"/>
      <c r="Z17" s="26" t="s">
        <v>0</v>
      </c>
      <c r="AA17" s="27">
        <f>B17</f>
        <v>1.214</v>
      </c>
    </row>
    <row r="21" spans="1:27" x14ac:dyDescent="0.25">
      <c r="K21" s="1"/>
    </row>
    <row r="22" spans="1:27" x14ac:dyDescent="0.25">
      <c r="K22" s="1"/>
    </row>
  </sheetData>
  <mergeCells count="11">
    <mergeCell ref="F6:G6"/>
    <mergeCell ref="H6:I6"/>
    <mergeCell ref="J6:K6"/>
    <mergeCell ref="Z6:AA6"/>
    <mergeCell ref="T6:U6"/>
    <mergeCell ref="L6:M6"/>
    <mergeCell ref="N6:O6"/>
    <mergeCell ref="P6:Q6"/>
    <mergeCell ref="R6:S6"/>
    <mergeCell ref="V6:W6"/>
    <mergeCell ref="X6:Y6"/>
  </mergeCells>
  <phoneticPr fontId="1" type="noConversion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4E7A-F2EC-4E45-A8C7-8A6A34E2809B}">
  <sheetPr>
    <tabColor rgb="FFC00000"/>
  </sheetPr>
  <dimension ref="A1:AB19"/>
  <sheetViews>
    <sheetView workbookViewId="0">
      <selection activeCell="L16" sqref="L16"/>
    </sheetView>
  </sheetViews>
  <sheetFormatPr defaultColWidth="11.5703125" defaultRowHeight="15" x14ac:dyDescent="0.25"/>
  <cols>
    <col min="1" max="1" width="10.7109375" customWidth="1"/>
    <col min="2" max="2" width="41.7109375" customWidth="1"/>
    <col min="3" max="24" width="10.7109375" customWidth="1"/>
    <col min="25" max="25" width="10.7109375" style="2" customWidth="1"/>
    <col min="26" max="26" width="10.7109375" customWidth="1"/>
    <col min="27" max="27" width="10.7109375" style="2" customWidth="1"/>
  </cols>
  <sheetData>
    <row r="1" spans="1:28" x14ac:dyDescent="0.25">
      <c r="A1" s="22" t="s">
        <v>78</v>
      </c>
      <c r="B1" s="22"/>
      <c r="C1" s="22"/>
      <c r="D1" s="22"/>
      <c r="E1" s="22"/>
      <c r="F1" s="22"/>
      <c r="G1" s="23"/>
      <c r="H1" s="22"/>
      <c r="I1" s="23"/>
      <c r="J1" s="22"/>
      <c r="K1" s="23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x14ac:dyDescent="0.25">
      <c r="A2" s="24" t="s">
        <v>92</v>
      </c>
      <c r="B2" s="22"/>
      <c r="C2" s="22"/>
      <c r="D2" s="22"/>
      <c r="E2" s="22"/>
      <c r="F2" s="22"/>
      <c r="G2" s="23"/>
      <c r="H2" s="22"/>
      <c r="I2" s="23"/>
      <c r="J2" s="22"/>
      <c r="K2" s="23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 x14ac:dyDescent="0.25">
      <c r="A3" s="24" t="s">
        <v>93</v>
      </c>
      <c r="B3" s="22"/>
      <c r="C3" s="22"/>
      <c r="D3" s="22"/>
      <c r="E3" s="22"/>
      <c r="F3" s="22"/>
      <c r="G3" s="23"/>
      <c r="H3" s="22"/>
      <c r="I3" s="23"/>
      <c r="J3" s="22"/>
      <c r="K3" s="23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 x14ac:dyDescent="0.25">
      <c r="A4" s="24"/>
      <c r="B4" s="22"/>
      <c r="C4" s="22"/>
      <c r="D4" s="22"/>
      <c r="E4" s="22"/>
      <c r="F4" s="22"/>
      <c r="G4" s="23"/>
      <c r="H4" s="22"/>
      <c r="I4" s="23"/>
      <c r="J4" s="22"/>
      <c r="K4" s="23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x14ac:dyDescent="0.25">
      <c r="A5" s="24"/>
      <c r="B5" s="22"/>
      <c r="C5" s="22"/>
      <c r="D5" s="22"/>
      <c r="E5" s="22"/>
      <c r="F5" s="22"/>
      <c r="G5" s="23"/>
      <c r="H5" s="22"/>
      <c r="I5" s="23"/>
      <c r="J5" s="22"/>
      <c r="K5" s="23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ht="29.25" x14ac:dyDescent="0.25">
      <c r="A6" s="22"/>
      <c r="B6" s="33" t="s">
        <v>94</v>
      </c>
      <c r="C6" s="22"/>
      <c r="D6" s="22"/>
      <c r="E6" s="22"/>
      <c r="F6" s="39">
        <v>1966</v>
      </c>
      <c r="G6" s="40"/>
      <c r="H6" s="39">
        <v>1970</v>
      </c>
      <c r="I6" s="40"/>
      <c r="J6" s="39">
        <v>1976</v>
      </c>
      <c r="K6" s="41"/>
      <c r="L6" s="38">
        <v>1980</v>
      </c>
      <c r="M6" s="39"/>
      <c r="N6" s="39">
        <v>1985</v>
      </c>
      <c r="O6" s="41"/>
      <c r="P6" s="39">
        <v>1989</v>
      </c>
      <c r="Q6" s="41"/>
      <c r="R6" s="38">
        <v>1992</v>
      </c>
      <c r="S6" s="38"/>
      <c r="T6" s="41">
        <v>1995</v>
      </c>
      <c r="U6" s="40"/>
      <c r="V6" s="38">
        <v>2010</v>
      </c>
      <c r="W6" s="38"/>
      <c r="X6" s="38">
        <v>2015</v>
      </c>
      <c r="Y6" s="38"/>
      <c r="Z6" s="38">
        <v>2025</v>
      </c>
      <c r="AA6" s="38"/>
      <c r="AB6" s="22"/>
    </row>
    <row r="7" spans="1:28" x14ac:dyDescent="0.25">
      <c r="A7" s="22" t="s">
        <v>2</v>
      </c>
      <c r="B7" s="22">
        <f>127.5/100</f>
        <v>1.2749999999999999</v>
      </c>
      <c r="C7" s="22"/>
      <c r="D7" s="22"/>
      <c r="E7" s="22"/>
      <c r="F7" s="26" t="s">
        <v>2</v>
      </c>
      <c r="G7" s="29">
        <f>B7</f>
        <v>1.2749999999999999</v>
      </c>
      <c r="H7" s="26" t="s">
        <v>38</v>
      </c>
      <c r="I7" s="29">
        <f>I8*B7</f>
        <v>1.424175</v>
      </c>
      <c r="J7" s="26" t="s">
        <v>39</v>
      </c>
      <c r="K7" s="29">
        <f t="shared" ref="K7" si="0">K8*B7</f>
        <v>3.0391894499999994</v>
      </c>
      <c r="L7" s="26" t="s">
        <v>41</v>
      </c>
      <c r="M7" s="29">
        <f t="shared" ref="M7:M8" si="1">M8*B7</f>
        <v>5.8990667224499989</v>
      </c>
      <c r="N7" s="26" t="s">
        <v>44</v>
      </c>
      <c r="O7" s="31">
        <f t="shared" ref="O7:O9" si="2">O8*B7</f>
        <v>11.249520239712147</v>
      </c>
      <c r="P7" s="26" t="s">
        <v>48</v>
      </c>
      <c r="Q7" s="31">
        <f t="shared" ref="Q7:Q10" si="3">Q8*B7</f>
        <v>14.140646941318167</v>
      </c>
      <c r="R7" s="26" t="s">
        <v>53</v>
      </c>
      <c r="S7" s="31">
        <f t="shared" ref="S7:S11" si="4">S8*B7</f>
        <v>17.209167327584211</v>
      </c>
      <c r="T7" s="26" t="s">
        <v>59</v>
      </c>
      <c r="U7" s="31">
        <f t="shared" ref="U7:U12" si="5">U8*B7</f>
        <v>20.564954956463136</v>
      </c>
      <c r="V7" s="26" t="s">
        <v>37</v>
      </c>
      <c r="W7" s="29">
        <f t="shared" ref="W7:W14" si="6">W8*B7</f>
        <v>29.716359912089235</v>
      </c>
      <c r="X7" s="26" t="s">
        <v>19</v>
      </c>
      <c r="Y7" s="27">
        <f t="shared" ref="Y7:Y14" si="7">B7*Y8</f>
        <v>32.747428623122346</v>
      </c>
      <c r="Z7" s="26" t="s">
        <v>20</v>
      </c>
      <c r="AA7" s="27">
        <f t="shared" ref="AA7:AA16" si="8">AA8*B7</f>
        <v>42.309677781074058</v>
      </c>
      <c r="AB7" s="22"/>
    </row>
    <row r="8" spans="1:28" x14ac:dyDescent="0.25">
      <c r="A8" s="22" t="s">
        <v>3</v>
      </c>
      <c r="B8" s="22">
        <f>111.7/100</f>
        <v>1.117</v>
      </c>
      <c r="C8" s="22"/>
      <c r="D8" s="22"/>
      <c r="E8" s="22"/>
      <c r="F8" s="22"/>
      <c r="G8" s="22"/>
      <c r="H8" s="26" t="s">
        <v>3</v>
      </c>
      <c r="I8" s="29">
        <f>B8</f>
        <v>1.117</v>
      </c>
      <c r="J8" s="26" t="s">
        <v>40</v>
      </c>
      <c r="K8" s="29">
        <f>K9*B8</f>
        <v>2.3836779999999997</v>
      </c>
      <c r="L8" s="26" t="s">
        <v>42</v>
      </c>
      <c r="M8" s="29">
        <f t="shared" si="1"/>
        <v>4.6267189979999994</v>
      </c>
      <c r="N8" s="26" t="s">
        <v>45</v>
      </c>
      <c r="O8" s="31">
        <f t="shared" si="2"/>
        <v>8.8231531291859984</v>
      </c>
      <c r="P8" s="26" t="s">
        <v>49</v>
      </c>
      <c r="Q8" s="31">
        <f t="shared" si="3"/>
        <v>11.090703483386799</v>
      </c>
      <c r="R8" s="26" t="s">
        <v>54</v>
      </c>
      <c r="S8" s="31">
        <f t="shared" si="4"/>
        <v>13.497386139281735</v>
      </c>
      <c r="T8" s="26" t="s">
        <v>60</v>
      </c>
      <c r="U8" s="31">
        <f t="shared" si="5"/>
        <v>16.129376436441678</v>
      </c>
      <c r="V8" s="26" t="s">
        <v>36</v>
      </c>
      <c r="W8" s="29">
        <f t="shared" si="6"/>
        <v>23.306948950658224</v>
      </c>
      <c r="X8" s="26" t="s">
        <v>18</v>
      </c>
      <c r="Y8" s="27">
        <f t="shared" si="7"/>
        <v>25.68425774362537</v>
      </c>
      <c r="Z8" s="26" t="s">
        <v>21</v>
      </c>
      <c r="AA8" s="27">
        <f t="shared" si="8"/>
        <v>33.184061004763969</v>
      </c>
      <c r="AB8" s="22"/>
    </row>
    <row r="9" spans="1:28" x14ac:dyDescent="0.25">
      <c r="A9" s="22" t="s">
        <v>4</v>
      </c>
      <c r="B9" s="22">
        <f>213.4/100</f>
        <v>2.1339999999999999</v>
      </c>
      <c r="C9" s="22"/>
      <c r="D9" s="22"/>
      <c r="E9" s="22"/>
      <c r="F9" s="22"/>
      <c r="G9" s="22"/>
      <c r="H9" s="22"/>
      <c r="I9" s="22"/>
      <c r="J9" s="26" t="s">
        <v>4</v>
      </c>
      <c r="K9" s="29">
        <f>B9</f>
        <v>2.1339999999999999</v>
      </c>
      <c r="L9" s="26" t="s">
        <v>43</v>
      </c>
      <c r="M9" s="29">
        <f>M10*B9</f>
        <v>4.1420939999999993</v>
      </c>
      <c r="N9" s="26" t="s">
        <v>46</v>
      </c>
      <c r="O9" s="31">
        <f t="shared" si="2"/>
        <v>7.8989732579999981</v>
      </c>
      <c r="P9" s="26" t="s">
        <v>50</v>
      </c>
      <c r="Q9" s="31">
        <f t="shared" si="3"/>
        <v>9.9290093853059975</v>
      </c>
      <c r="R9" s="26" t="s">
        <v>55</v>
      </c>
      <c r="S9" s="31">
        <f t="shared" si="4"/>
        <v>12.0836044219174</v>
      </c>
      <c r="T9" s="26" t="s">
        <v>61</v>
      </c>
      <c r="U9" s="31">
        <f t="shared" si="5"/>
        <v>14.439907284191296</v>
      </c>
      <c r="V9" s="26" t="s">
        <v>35</v>
      </c>
      <c r="W9" s="29">
        <f t="shared" si="6"/>
        <v>20.865666025656424</v>
      </c>
      <c r="X9" s="26" t="s">
        <v>17</v>
      </c>
      <c r="Y9" s="27">
        <f t="shared" si="7"/>
        <v>22.993963960273383</v>
      </c>
      <c r="Z9" s="26" t="s">
        <v>22</v>
      </c>
      <c r="AA9" s="27">
        <f t="shared" si="8"/>
        <v>29.708201436673203</v>
      </c>
      <c r="AB9" s="22"/>
    </row>
    <row r="10" spans="1:28" x14ac:dyDescent="0.25">
      <c r="A10" s="22" t="s">
        <v>5</v>
      </c>
      <c r="B10" s="22">
        <f>194.1/100</f>
        <v>1.9409999999999998</v>
      </c>
      <c r="C10" s="22"/>
      <c r="D10" s="22"/>
      <c r="E10" s="22"/>
      <c r="F10" s="22"/>
      <c r="G10" s="22"/>
      <c r="H10" s="22"/>
      <c r="I10" s="22"/>
      <c r="J10" s="22"/>
      <c r="K10" s="22"/>
      <c r="L10" s="26" t="s">
        <v>5</v>
      </c>
      <c r="M10" s="29">
        <f>B10</f>
        <v>1.9409999999999998</v>
      </c>
      <c r="N10" s="26" t="s">
        <v>47</v>
      </c>
      <c r="O10" s="31">
        <f>O11*B10</f>
        <v>3.7014869999999993</v>
      </c>
      <c r="P10" s="26" t="s">
        <v>51</v>
      </c>
      <c r="Q10" s="31">
        <f t="shared" si="3"/>
        <v>4.6527691589999991</v>
      </c>
      <c r="R10" s="26" t="s">
        <v>56</v>
      </c>
      <c r="S10" s="31">
        <f t="shared" si="4"/>
        <v>5.6624200665029996</v>
      </c>
      <c r="T10" s="26" t="s">
        <v>62</v>
      </c>
      <c r="U10" s="31">
        <f t="shared" si="5"/>
        <v>6.7665919794710856</v>
      </c>
      <c r="V10" s="26" t="s">
        <v>34</v>
      </c>
      <c r="W10" s="29">
        <f t="shared" si="6"/>
        <v>9.7777254103357194</v>
      </c>
      <c r="X10" s="26" t="s">
        <v>16</v>
      </c>
      <c r="Y10" s="27">
        <f t="shared" si="7"/>
        <v>10.775053402189965</v>
      </c>
      <c r="Z10" s="26" t="s">
        <v>23</v>
      </c>
      <c r="AA10" s="27">
        <f t="shared" si="8"/>
        <v>13.921368995629431</v>
      </c>
      <c r="AB10" s="22"/>
    </row>
    <row r="11" spans="1:28" x14ac:dyDescent="0.25">
      <c r="A11" s="22" t="s">
        <v>6</v>
      </c>
      <c r="B11" s="22">
        <f>190.7/100</f>
        <v>1.9069999999999998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6" t="s">
        <v>6</v>
      </c>
      <c r="O11" s="31">
        <f>B11</f>
        <v>1.9069999999999998</v>
      </c>
      <c r="P11" s="26" t="s">
        <v>52</v>
      </c>
      <c r="Q11" s="31">
        <f>Q12*B11</f>
        <v>2.3970989999999999</v>
      </c>
      <c r="R11" s="26" t="s">
        <v>57</v>
      </c>
      <c r="S11" s="31">
        <f t="shared" si="4"/>
        <v>2.9172694830000001</v>
      </c>
      <c r="T11" s="26" t="s">
        <v>63</v>
      </c>
      <c r="U11" s="31">
        <f t="shared" si="5"/>
        <v>3.4861370321850007</v>
      </c>
      <c r="V11" s="26" t="s">
        <v>33</v>
      </c>
      <c r="W11" s="29">
        <f t="shared" si="6"/>
        <v>5.0374680115073263</v>
      </c>
      <c r="X11" s="26" t="s">
        <v>15</v>
      </c>
      <c r="Y11" s="27">
        <f t="shared" si="7"/>
        <v>5.5512897486810742</v>
      </c>
      <c r="Z11" s="26" t="s">
        <v>24</v>
      </c>
      <c r="AA11" s="27">
        <f t="shared" si="8"/>
        <v>7.172266355295946</v>
      </c>
      <c r="AB11" s="22"/>
    </row>
    <row r="12" spans="1:28" x14ac:dyDescent="0.25">
      <c r="A12" s="22" t="s">
        <v>7</v>
      </c>
      <c r="B12" s="22">
        <f>125.7/100</f>
        <v>1.2570000000000001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6" t="s">
        <v>7</v>
      </c>
      <c r="Q12" s="31">
        <f>B12</f>
        <v>1.2570000000000001</v>
      </c>
      <c r="R12" s="26" t="s">
        <v>58</v>
      </c>
      <c r="S12" s="31">
        <f>S13*B12</f>
        <v>1.5297690000000002</v>
      </c>
      <c r="T12" s="26" t="s">
        <v>64</v>
      </c>
      <c r="U12" s="31">
        <f t="shared" si="5"/>
        <v>1.8280739550000005</v>
      </c>
      <c r="V12" s="26" t="s">
        <v>32</v>
      </c>
      <c r="W12" s="29">
        <f t="shared" si="6"/>
        <v>2.641566864975001</v>
      </c>
      <c r="X12" s="26" t="s">
        <v>14</v>
      </c>
      <c r="Y12" s="27">
        <f t="shared" si="7"/>
        <v>2.9110066852024512</v>
      </c>
      <c r="Z12" s="26" t="s">
        <v>25</v>
      </c>
      <c r="AA12" s="27">
        <f t="shared" si="8"/>
        <v>3.7610206372815664</v>
      </c>
      <c r="AB12" s="22"/>
    </row>
    <row r="13" spans="1:28" x14ac:dyDescent="0.25">
      <c r="A13" s="22" t="s">
        <v>8</v>
      </c>
      <c r="B13" s="22">
        <f>121.7/100</f>
        <v>1.2170000000000001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6" t="s">
        <v>8</v>
      </c>
      <c r="S13" s="31">
        <f>B13</f>
        <v>1.2170000000000001</v>
      </c>
      <c r="T13" s="26" t="s">
        <v>65</v>
      </c>
      <c r="U13" s="31">
        <f>U14*B13</f>
        <v>1.4543150000000002</v>
      </c>
      <c r="V13" s="26" t="s">
        <v>31</v>
      </c>
      <c r="W13" s="29">
        <f t="shared" si="6"/>
        <v>2.1014851750000005</v>
      </c>
      <c r="X13" s="26" t="s">
        <v>13</v>
      </c>
      <c r="Y13" s="27">
        <f t="shared" si="7"/>
        <v>2.3158366628500007</v>
      </c>
      <c r="Z13" s="26" t="s">
        <v>26</v>
      </c>
      <c r="AA13" s="27">
        <f t="shared" si="8"/>
        <v>2.9920609684022006</v>
      </c>
      <c r="AB13" s="22"/>
    </row>
    <row r="14" spans="1:28" x14ac:dyDescent="0.25">
      <c r="A14" s="22" t="s">
        <v>9</v>
      </c>
      <c r="B14" s="22">
        <f>119.5/100</f>
        <v>1.1950000000000001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6" t="s">
        <v>9</v>
      </c>
      <c r="U14" s="31">
        <f>B14</f>
        <v>1.1950000000000001</v>
      </c>
      <c r="V14" s="26" t="s">
        <v>30</v>
      </c>
      <c r="W14" s="29">
        <f t="shared" si="6"/>
        <v>1.7267750000000002</v>
      </c>
      <c r="X14" s="26" t="s">
        <v>12</v>
      </c>
      <c r="Y14" s="27">
        <f t="shared" si="7"/>
        <v>1.9029060500000003</v>
      </c>
      <c r="Z14" s="26" t="s">
        <v>27</v>
      </c>
      <c r="AA14" s="27">
        <f t="shared" si="8"/>
        <v>2.4585546166000003</v>
      </c>
      <c r="AB14" s="22"/>
    </row>
    <row r="15" spans="1:28" x14ac:dyDescent="0.25">
      <c r="A15" s="22" t="s">
        <v>10</v>
      </c>
      <c r="B15" s="22">
        <f>144.5/100</f>
        <v>1.4450000000000001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6" t="s">
        <v>10</v>
      </c>
      <c r="W15" s="27">
        <f>B15</f>
        <v>1.4450000000000001</v>
      </c>
      <c r="X15" s="26" t="s">
        <v>11</v>
      </c>
      <c r="Y15" s="27">
        <f>B15*Y16</f>
        <v>1.5923900000000002</v>
      </c>
      <c r="Z15" s="26" t="s">
        <v>28</v>
      </c>
      <c r="AA15" s="27">
        <f t="shared" si="8"/>
        <v>2.0573678800000001</v>
      </c>
      <c r="AB15" s="22"/>
    </row>
    <row r="16" spans="1:28" x14ac:dyDescent="0.25">
      <c r="A16" s="22" t="s">
        <v>1</v>
      </c>
      <c r="B16" s="22">
        <f>110.2/100</f>
        <v>1.1020000000000001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6" t="s">
        <v>1</v>
      </c>
      <c r="Y16" s="27">
        <f>B16</f>
        <v>1.1020000000000001</v>
      </c>
      <c r="Z16" s="26" t="s">
        <v>29</v>
      </c>
      <c r="AA16" s="27">
        <f t="shared" si="8"/>
        <v>1.4237839999999999</v>
      </c>
      <c r="AB16" s="22"/>
    </row>
    <row r="17" spans="1:28" x14ac:dyDescent="0.25">
      <c r="A17" s="22" t="s">
        <v>0</v>
      </c>
      <c r="B17" s="22">
        <f>129.2/100</f>
        <v>1.2919999999999998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3"/>
      <c r="Z17" s="26" t="s">
        <v>0</v>
      </c>
      <c r="AA17" s="27">
        <f>B17</f>
        <v>1.2919999999999998</v>
      </c>
      <c r="AB17" s="22"/>
    </row>
    <row r="18" spans="1:28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3"/>
      <c r="Z18" s="22"/>
      <c r="AA18" s="23"/>
      <c r="AB18" s="22"/>
    </row>
    <row r="19" spans="1:28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3"/>
      <c r="Z19" s="22"/>
      <c r="AA19" s="23"/>
      <c r="AB19" s="22"/>
    </row>
  </sheetData>
  <mergeCells count="11">
    <mergeCell ref="R6:S6"/>
    <mergeCell ref="T6:U6"/>
    <mergeCell ref="V6:W6"/>
    <mergeCell ref="X6:Y6"/>
    <mergeCell ref="Z6:AA6"/>
    <mergeCell ref="P6:Q6"/>
    <mergeCell ref="F6:G6"/>
    <mergeCell ref="H6:I6"/>
    <mergeCell ref="J6:K6"/>
    <mergeCell ref="L6:M6"/>
    <mergeCell ref="N6:O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2</vt:i4>
      </vt:variant>
    </vt:vector>
  </HeadingPairs>
  <TitlesOfParts>
    <vt:vector size="9" baseType="lpstr">
      <vt:lpstr>INDEX</vt:lpstr>
      <vt:lpstr>Tab.1.1</vt:lpstr>
      <vt:lpstr>Tab.1.2</vt:lpstr>
      <vt:lpstr>Tab.1.3</vt:lpstr>
      <vt:lpstr>Tab.1.4</vt:lpstr>
      <vt:lpstr>Tab.2.1</vt:lpstr>
      <vt:lpstr>Tab.2.2</vt:lpstr>
      <vt:lpstr>INDEX!Area_stampa</vt:lpstr>
      <vt:lpstr>INDEX!Titoli_stampa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Auer, Stefanie</dc:creator>
  <cp:lastModifiedBy>Ciprari, Luca</cp:lastModifiedBy>
  <dcterms:created xsi:type="dcterms:W3CDTF">2026-02-10T10:30:37Z</dcterms:created>
  <dcterms:modified xsi:type="dcterms:W3CDTF">2026-02-23T10:42:37Z</dcterms:modified>
</cp:coreProperties>
</file>