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https://provbz.sharepoint.com/sites/V_Amt_0033/Documenti condivisi/General/@ Incentivo appalti/3. Circolare DG 2025/"/>
    </mc:Choice>
  </mc:AlternateContent>
  <xr:revisionPtr revIDLastSave="177" documentId="8_{2FC70F8B-5813-493A-B086-1388909B134B}" xr6:coauthVersionLast="47" xr6:coauthVersionMax="47" xr10:uidLastSave="{3647E285-9E62-414B-937C-21522E8CD99A}"/>
  <bookViews>
    <workbookView xWindow="0" yWindow="0" windowWidth="28800" windowHeight="18000" xr2:uid="{00000000-000D-0000-FFFF-FFFF00000000}"/>
  </bookViews>
  <sheets>
    <sheet name="RIPARTIZIONE INCENTIVO Personal" sheetId="16" r:id="rId1"/>
    <sheet name="S-F&lt;140.000€" sheetId="17" r:id="rId2"/>
    <sheet name="S-F&gt;140.000€&lt;Soglia UE" sheetId="13" r:id="rId3"/>
    <sheet name="S-F&gt;Soglia UE&lt;5 Mln€ " sheetId="18" r:id="rId4"/>
    <sheet name="S-F&gt; 5 Mln€  " sheetId="19" r:id="rId5"/>
    <sheet name="Lavori &lt; 1 Mln€" sheetId="20" r:id="rId6"/>
    <sheet name="Lavori&gt;1 Mln€&lt;Soglia UE" sheetId="21" r:id="rId7"/>
    <sheet name="Lavori &gt; Soglia UE" sheetId="22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6" l="1"/>
  <c r="K40" i="16"/>
  <c r="I40" i="16"/>
  <c r="G40" i="16"/>
  <c r="E40" i="16"/>
  <c r="M37" i="16" s="1"/>
  <c r="K27" i="16"/>
  <c r="I27" i="16"/>
  <c r="M20" i="16" s="1"/>
  <c r="G27" i="16"/>
  <c r="E27" i="16"/>
  <c r="K35" i="16"/>
  <c r="I35" i="16"/>
  <c r="G35" i="16"/>
  <c r="E35" i="16"/>
  <c r="D12" i="22"/>
  <c r="D12" i="21"/>
  <c r="D12" i="20"/>
  <c r="D13" i="20"/>
  <c r="M32" i="16" l="1"/>
  <c r="K19" i="16"/>
  <c r="I19" i="16"/>
  <c r="G19" i="16"/>
  <c r="M12" i="16" s="1"/>
  <c r="D13" i="22"/>
  <c r="E13" i="22" s="1"/>
  <c r="D13" i="21"/>
  <c r="E13" i="21" s="1"/>
  <c r="S71" i="22"/>
  <c r="N71" i="22"/>
  <c r="I71" i="22"/>
  <c r="S70" i="22"/>
  <c r="N70" i="22"/>
  <c r="I70" i="22"/>
  <c r="D70" i="22"/>
  <c r="S66" i="22"/>
  <c r="N66" i="22"/>
  <c r="I66" i="22"/>
  <c r="D66" i="22"/>
  <c r="X65" i="22"/>
  <c r="X64" i="22"/>
  <c r="X62" i="22"/>
  <c r="X60" i="22"/>
  <c r="X58" i="22"/>
  <c r="X57" i="22"/>
  <c r="X55" i="22"/>
  <c r="X53" i="22"/>
  <c r="X52" i="22"/>
  <c r="X51" i="22"/>
  <c r="X50" i="22"/>
  <c r="X46" i="22"/>
  <c r="X42" i="22"/>
  <c r="X40" i="22"/>
  <c r="X39" i="22"/>
  <c r="X35" i="22"/>
  <c r="X33" i="22"/>
  <c r="X29" i="22"/>
  <c r="X27" i="22"/>
  <c r="S25" i="22"/>
  <c r="N25" i="22"/>
  <c r="I25" i="22"/>
  <c r="D25" i="22"/>
  <c r="D16" i="22"/>
  <c r="E16" i="22" s="1"/>
  <c r="D15" i="22"/>
  <c r="E15" i="22" s="1"/>
  <c r="D14" i="22"/>
  <c r="E14" i="22" s="1"/>
  <c r="E12" i="22"/>
  <c r="S71" i="21"/>
  <c r="N71" i="21"/>
  <c r="I71" i="21"/>
  <c r="S70" i="21"/>
  <c r="N70" i="21"/>
  <c r="I70" i="21"/>
  <c r="D70" i="21"/>
  <c r="D72" i="21" s="1"/>
  <c r="S66" i="21"/>
  <c r="N66" i="21"/>
  <c r="I66" i="21"/>
  <c r="D66" i="21"/>
  <c r="X65" i="21"/>
  <c r="X64" i="21"/>
  <c r="X62" i="21"/>
  <c r="X60" i="21"/>
  <c r="X58" i="21"/>
  <c r="X57" i="21"/>
  <c r="X55" i="21"/>
  <c r="X53" i="21"/>
  <c r="X52" i="21"/>
  <c r="X51" i="21"/>
  <c r="X50" i="21"/>
  <c r="X46" i="21"/>
  <c r="X42" i="21"/>
  <c r="X40" i="21"/>
  <c r="X39" i="21"/>
  <c r="X35" i="21"/>
  <c r="X33" i="21"/>
  <c r="X29" i="21"/>
  <c r="X27" i="21"/>
  <c r="S25" i="21"/>
  <c r="N25" i="21"/>
  <c r="I25" i="21"/>
  <c r="D25" i="21"/>
  <c r="D16" i="21"/>
  <c r="E16" i="21" s="1"/>
  <c r="D15" i="21"/>
  <c r="E15" i="21" s="1"/>
  <c r="D14" i="21"/>
  <c r="E14" i="21" s="1"/>
  <c r="I72" i="22" l="1"/>
  <c r="S72" i="22"/>
  <c r="S72" i="21"/>
  <c r="N72" i="22"/>
  <c r="X71" i="22"/>
  <c r="X66" i="22"/>
  <c r="X70" i="22"/>
  <c r="D72" i="22"/>
  <c r="X25" i="22"/>
  <c r="E17" i="22"/>
  <c r="E19" i="22" s="1"/>
  <c r="D17" i="22"/>
  <c r="N72" i="21"/>
  <c r="X71" i="21"/>
  <c r="X25" i="21"/>
  <c r="X66" i="21"/>
  <c r="X70" i="21"/>
  <c r="D17" i="21"/>
  <c r="I72" i="21"/>
  <c r="E12" i="21"/>
  <c r="E17" i="21" s="1"/>
  <c r="X72" i="22" l="1"/>
  <c r="E18" i="22"/>
  <c r="O39" i="22" s="1"/>
  <c r="X72" i="21"/>
  <c r="E19" i="21"/>
  <c r="E18" i="21"/>
  <c r="T33" i="21" s="1"/>
  <c r="T71" i="22" l="1"/>
  <c r="J46" i="22"/>
  <c r="L49" i="22" s="1"/>
  <c r="O40" i="22"/>
  <c r="T35" i="22"/>
  <c r="V35" i="22" s="1"/>
  <c r="L48" i="22"/>
  <c r="L47" i="22"/>
  <c r="T65" i="22"/>
  <c r="J33" i="22"/>
  <c r="O42" i="22"/>
  <c r="O70" i="22"/>
  <c r="Y46" i="22"/>
  <c r="O33" i="22"/>
  <c r="T58" i="22"/>
  <c r="V59" i="22" s="1"/>
  <c r="T33" i="22"/>
  <c r="J50" i="22"/>
  <c r="Y58" i="22"/>
  <c r="J29" i="22"/>
  <c r="L29" i="22" s="1"/>
  <c r="Y50" i="22"/>
  <c r="Y40" i="22"/>
  <c r="E27" i="22"/>
  <c r="G27" i="22" s="1"/>
  <c r="J71" i="22"/>
  <c r="J51" i="22"/>
  <c r="Y51" i="22"/>
  <c r="E33" i="22"/>
  <c r="E40" i="22"/>
  <c r="Y39" i="22"/>
  <c r="E70" i="22"/>
  <c r="T46" i="22"/>
  <c r="V48" i="22" s="1"/>
  <c r="J70" i="22"/>
  <c r="J53" i="22"/>
  <c r="L54" i="22" s="1"/>
  <c r="J42" i="22"/>
  <c r="L45" i="22" s="1"/>
  <c r="T29" i="22"/>
  <c r="V29" i="22" s="1"/>
  <c r="Y27" i="22"/>
  <c r="J40" i="22"/>
  <c r="Y70" i="22"/>
  <c r="J29" i="21"/>
  <c r="E35" i="21"/>
  <c r="O29" i="22"/>
  <c r="Y33" i="22"/>
  <c r="E35" i="22"/>
  <c r="E42" i="22"/>
  <c r="O57" i="22"/>
  <c r="Y62" i="22"/>
  <c r="Y52" i="22"/>
  <c r="T42" i="22"/>
  <c r="V44" i="22" s="1"/>
  <c r="J35" i="22"/>
  <c r="L36" i="22" s="1"/>
  <c r="Y64" i="22"/>
  <c r="J55" i="22"/>
  <c r="L56" i="22" s="1"/>
  <c r="Y29" i="22"/>
  <c r="Y35" i="22"/>
  <c r="Y60" i="22"/>
  <c r="T40" i="22"/>
  <c r="J52" i="22"/>
  <c r="Y53" i="22"/>
  <c r="E71" i="22"/>
  <c r="Y57" i="22"/>
  <c r="E29" i="22"/>
  <c r="G31" i="22" s="1"/>
  <c r="T60" i="22"/>
  <c r="V61" i="22" s="1"/>
  <c r="Y42" i="22"/>
  <c r="T64" i="22"/>
  <c r="O71" i="22"/>
  <c r="Y65" i="22"/>
  <c r="Y55" i="22"/>
  <c r="Y71" i="22"/>
  <c r="O46" i="22"/>
  <c r="T70" i="22"/>
  <c r="T62" i="22"/>
  <c r="V63" i="22" s="1"/>
  <c r="T35" i="21"/>
  <c r="V35" i="21" s="1"/>
  <c r="J46" i="21"/>
  <c r="O33" i="21"/>
  <c r="Y71" i="21"/>
  <c r="T64" i="21"/>
  <c r="Y57" i="21"/>
  <c r="J52" i="21"/>
  <c r="T40" i="21"/>
  <c r="Y29" i="21"/>
  <c r="J35" i="21"/>
  <c r="T71" i="21"/>
  <c r="Y51" i="21"/>
  <c r="O40" i="21"/>
  <c r="J50" i="21"/>
  <c r="Y62" i="21"/>
  <c r="O57" i="21"/>
  <c r="J40" i="21"/>
  <c r="T29" i="21"/>
  <c r="E71" i="21"/>
  <c r="Y70" i="21"/>
  <c r="O71" i="21"/>
  <c r="J51" i="21"/>
  <c r="E40" i="21"/>
  <c r="Y33" i="21"/>
  <c r="O29" i="21"/>
  <c r="Y55" i="21"/>
  <c r="J71" i="21"/>
  <c r="T62" i="21"/>
  <c r="Y42" i="21"/>
  <c r="Y50" i="21"/>
  <c r="Y39" i="21"/>
  <c r="Y60" i="21"/>
  <c r="J55" i="21"/>
  <c r="T42" i="21"/>
  <c r="E29" i="21"/>
  <c r="O42" i="21"/>
  <c r="J33" i="21"/>
  <c r="T70" i="21"/>
  <c r="Y65" i="21"/>
  <c r="T60" i="21"/>
  <c r="Y53" i="21"/>
  <c r="Y27" i="21"/>
  <c r="E33" i="21"/>
  <c r="Y46" i="21"/>
  <c r="J42" i="21"/>
  <c r="O70" i="21"/>
  <c r="T65" i="21"/>
  <c r="Y58" i="21"/>
  <c r="J53" i="21"/>
  <c r="E27" i="21"/>
  <c r="J70" i="21"/>
  <c r="T46" i="21"/>
  <c r="Y35" i="21"/>
  <c r="Y64" i="21"/>
  <c r="Y52" i="21"/>
  <c r="Y40" i="21"/>
  <c r="E70" i="21"/>
  <c r="T58" i="21"/>
  <c r="O46" i="21"/>
  <c r="O39" i="21"/>
  <c r="L46" i="22" l="1"/>
  <c r="T72" i="22"/>
  <c r="V37" i="22"/>
  <c r="G28" i="22"/>
  <c r="J72" i="22"/>
  <c r="L31" i="22"/>
  <c r="L46" i="21"/>
  <c r="L49" i="21"/>
  <c r="L48" i="21"/>
  <c r="L47" i="21"/>
  <c r="L53" i="22"/>
  <c r="O72" i="22"/>
  <c r="V46" i="22"/>
  <c r="E72" i="22"/>
  <c r="L30" i="22"/>
  <c r="L32" i="22"/>
  <c r="V31" i="22"/>
  <c r="Y72" i="22"/>
  <c r="L42" i="22"/>
  <c r="L43" i="22"/>
  <c r="L44" i="22"/>
  <c r="V58" i="22"/>
  <c r="G37" i="21"/>
  <c r="G35" i="21"/>
  <c r="J66" i="22"/>
  <c r="G29" i="22"/>
  <c r="G44" i="22"/>
  <c r="G42" i="22"/>
  <c r="G35" i="22"/>
  <c r="G37" i="22"/>
  <c r="V42" i="22"/>
  <c r="L38" i="22"/>
  <c r="L37" i="22"/>
  <c r="L35" i="22"/>
  <c r="Y66" i="22"/>
  <c r="V60" i="22"/>
  <c r="L55" i="22"/>
  <c r="E66" i="22"/>
  <c r="O66" i="22"/>
  <c r="T66" i="22"/>
  <c r="V62" i="22"/>
  <c r="O72" i="21"/>
  <c r="E72" i="21"/>
  <c r="J72" i="21"/>
  <c r="Y72" i="21"/>
  <c r="V44" i="21"/>
  <c r="V42" i="21"/>
  <c r="L54" i="21"/>
  <c r="L53" i="21"/>
  <c r="V63" i="21"/>
  <c r="V62" i="21"/>
  <c r="L35" i="21"/>
  <c r="L38" i="21"/>
  <c r="L37" i="21"/>
  <c r="L36" i="21"/>
  <c r="Y66" i="21"/>
  <c r="L55" i="21"/>
  <c r="L56" i="21"/>
  <c r="L29" i="21"/>
  <c r="L32" i="21"/>
  <c r="L31" i="21"/>
  <c r="L30" i="21"/>
  <c r="T66" i="21"/>
  <c r="V48" i="21"/>
  <c r="V46" i="21"/>
  <c r="V61" i="21"/>
  <c r="V60" i="21"/>
  <c r="G28" i="21"/>
  <c r="E66" i="21"/>
  <c r="G27" i="21"/>
  <c r="L45" i="21"/>
  <c r="L44" i="21"/>
  <c r="L43" i="21"/>
  <c r="L42" i="21"/>
  <c r="O66" i="21"/>
  <c r="J66" i="21"/>
  <c r="V29" i="21"/>
  <c r="V31" i="21"/>
  <c r="G29" i="21"/>
  <c r="G31" i="21"/>
  <c r="V59" i="21"/>
  <c r="V58" i="21"/>
  <c r="T72" i="21"/>
  <c r="V37" i="21"/>
  <c r="X64" i="20" l="1"/>
  <c r="X60" i="20"/>
  <c r="X58" i="20"/>
  <c r="X55" i="20"/>
  <c r="X53" i="20"/>
  <c r="X52" i="20"/>
  <c r="X51" i="20"/>
  <c r="S70" i="20"/>
  <c r="S66" i="20"/>
  <c r="S25" i="20"/>
  <c r="N66" i="20"/>
  <c r="I70" i="20"/>
  <c r="I66" i="20"/>
  <c r="I25" i="20"/>
  <c r="D66" i="20"/>
  <c r="D25" i="20"/>
  <c r="D16" i="20"/>
  <c r="E16" i="20" s="1"/>
  <c r="D15" i="20"/>
  <c r="E15" i="20" s="1"/>
  <c r="D14" i="20"/>
  <c r="E14" i="20" s="1"/>
  <c r="S71" i="20"/>
  <c r="N71" i="20"/>
  <c r="I71" i="20"/>
  <c r="N70" i="20"/>
  <c r="D70" i="20"/>
  <c r="D72" i="20" s="1"/>
  <c r="X65" i="20"/>
  <c r="X62" i="20"/>
  <c r="X57" i="20"/>
  <c r="X50" i="20"/>
  <c r="X46" i="20"/>
  <c r="X42" i="20"/>
  <c r="X40" i="20"/>
  <c r="X39" i="20"/>
  <c r="X35" i="20"/>
  <c r="X33" i="20"/>
  <c r="X29" i="20"/>
  <c r="X27" i="20"/>
  <c r="N25" i="20"/>
  <c r="E13" i="20"/>
  <c r="E12" i="20"/>
  <c r="S60" i="19"/>
  <c r="N60" i="19"/>
  <c r="I60" i="19"/>
  <c r="S59" i="19"/>
  <c r="N59" i="19"/>
  <c r="I59" i="19"/>
  <c r="I61" i="19" s="1"/>
  <c r="D59" i="19"/>
  <c r="S55" i="19"/>
  <c r="N55" i="19"/>
  <c r="I55" i="19"/>
  <c r="D55" i="19"/>
  <c r="X53" i="19"/>
  <c r="X51" i="19"/>
  <c r="X47" i="19"/>
  <c r="X46" i="19"/>
  <c r="X45" i="19"/>
  <c r="X43" i="19"/>
  <c r="E43" i="19"/>
  <c r="X39" i="19"/>
  <c r="X37" i="19"/>
  <c r="X36" i="19"/>
  <c r="X32" i="19"/>
  <c r="X30" i="19"/>
  <c r="X26" i="19"/>
  <c r="X24" i="19"/>
  <c r="S22" i="19"/>
  <c r="N22" i="19"/>
  <c r="I22" i="19"/>
  <c r="D22" i="19"/>
  <c r="D13" i="19"/>
  <c r="D14" i="19" s="1"/>
  <c r="D12" i="19"/>
  <c r="E12" i="19" s="1"/>
  <c r="S60" i="18"/>
  <c r="N60" i="18"/>
  <c r="I60" i="18"/>
  <c r="S59" i="18"/>
  <c r="N59" i="18"/>
  <c r="I59" i="18"/>
  <c r="D59" i="18"/>
  <c r="D61" i="18" s="1"/>
  <c r="S55" i="18"/>
  <c r="N55" i="18"/>
  <c r="I55" i="18"/>
  <c r="D55" i="18"/>
  <c r="X53" i="18"/>
  <c r="X51" i="18"/>
  <c r="X47" i="18"/>
  <c r="X46" i="18"/>
  <c r="X45" i="18"/>
  <c r="X43" i="18"/>
  <c r="E43" i="18"/>
  <c r="X39" i="18"/>
  <c r="X37" i="18"/>
  <c r="X36" i="18"/>
  <c r="X32" i="18"/>
  <c r="X30" i="18"/>
  <c r="X26" i="18"/>
  <c r="X24" i="18"/>
  <c r="S22" i="18"/>
  <c r="N22" i="18"/>
  <c r="I22" i="18"/>
  <c r="D22" i="18"/>
  <c r="D13" i="18"/>
  <c r="D14" i="18" s="1"/>
  <c r="D12" i="18"/>
  <c r="E12" i="18" s="1"/>
  <c r="S61" i="19" l="1"/>
  <c r="S61" i="18"/>
  <c r="X66" i="20"/>
  <c r="D17" i="20"/>
  <c r="N72" i="20"/>
  <c r="I72" i="20"/>
  <c r="E17" i="20"/>
  <c r="E19" i="20" s="1"/>
  <c r="X25" i="20"/>
  <c r="S72" i="20"/>
  <c r="X71" i="20"/>
  <c r="X70" i="20"/>
  <c r="N61" i="19"/>
  <c r="X60" i="19"/>
  <c r="X22" i="19"/>
  <c r="X59" i="19"/>
  <c r="D61" i="19"/>
  <c r="E13" i="19"/>
  <c r="E14" i="19" s="1"/>
  <c r="X60" i="18"/>
  <c r="N61" i="18"/>
  <c r="X22" i="18"/>
  <c r="I61" i="18"/>
  <c r="E13" i="18"/>
  <c r="E14" i="18" s="1"/>
  <c r="X59" i="18"/>
  <c r="E18" i="20" l="1"/>
  <c r="T58" i="20" s="1"/>
  <c r="X72" i="20"/>
  <c r="X61" i="19"/>
  <c r="E16" i="19"/>
  <c r="E15" i="19"/>
  <c r="E16" i="18"/>
  <c r="E15" i="18"/>
  <c r="X61" i="18"/>
  <c r="O39" i="20" l="1"/>
  <c r="J29" i="20"/>
  <c r="E40" i="20"/>
  <c r="E35" i="20"/>
  <c r="E42" i="20"/>
  <c r="Y51" i="20"/>
  <c r="Y52" i="20"/>
  <c r="Y58" i="20"/>
  <c r="Y60" i="20"/>
  <c r="Y64" i="20"/>
  <c r="Y53" i="20"/>
  <c r="Y55" i="20"/>
  <c r="T60" i="20"/>
  <c r="T64" i="20"/>
  <c r="J53" i="20"/>
  <c r="E70" i="20"/>
  <c r="J55" i="20"/>
  <c r="J52" i="20"/>
  <c r="J51" i="20"/>
  <c r="T62" i="20"/>
  <c r="Y57" i="20"/>
  <c r="O33" i="20"/>
  <c r="O42" i="20"/>
  <c r="Y62" i="20"/>
  <c r="O29" i="20"/>
  <c r="J33" i="20"/>
  <c r="J42" i="20"/>
  <c r="E27" i="20"/>
  <c r="G28" i="20" s="1"/>
  <c r="Y65" i="20"/>
  <c r="O40" i="20"/>
  <c r="O57" i="20"/>
  <c r="Y70" i="20"/>
  <c r="Y29" i="20"/>
  <c r="T35" i="20"/>
  <c r="V37" i="20" s="1"/>
  <c r="T29" i="20"/>
  <c r="V31" i="20" s="1"/>
  <c r="E29" i="20"/>
  <c r="Y50" i="20"/>
  <c r="J40" i="20"/>
  <c r="J35" i="20"/>
  <c r="J50" i="20"/>
  <c r="T70" i="20"/>
  <c r="Y27" i="20"/>
  <c r="Y71" i="20"/>
  <c r="J71" i="20"/>
  <c r="T65" i="20"/>
  <c r="Y39" i="20"/>
  <c r="Y40" i="20"/>
  <c r="E33" i="20"/>
  <c r="J46" i="20"/>
  <c r="T40" i="20"/>
  <c r="Y33" i="20"/>
  <c r="O46" i="20"/>
  <c r="O71" i="20"/>
  <c r="T71" i="20"/>
  <c r="T42" i="20"/>
  <c r="V42" i="20" s="1"/>
  <c r="T46" i="20"/>
  <c r="V46" i="20" s="1"/>
  <c r="Y42" i="20"/>
  <c r="Y35" i="20"/>
  <c r="J70" i="20"/>
  <c r="T33" i="20"/>
  <c r="Y46" i="20"/>
  <c r="O70" i="20"/>
  <c r="E71" i="20"/>
  <c r="O36" i="19"/>
  <c r="E45" i="19"/>
  <c r="J36" i="19"/>
  <c r="T24" i="19"/>
  <c r="Y51" i="19"/>
  <c r="T51" i="19"/>
  <c r="J47" i="19"/>
  <c r="Y43" i="19"/>
  <c r="O60" i="19"/>
  <c r="O51" i="19"/>
  <c r="E47" i="19"/>
  <c r="Y32" i="19"/>
  <c r="E30" i="19"/>
  <c r="E24" i="19"/>
  <c r="J51" i="19"/>
  <c r="Y37" i="19"/>
  <c r="J60" i="19"/>
  <c r="E51" i="19"/>
  <c r="Y46" i="19"/>
  <c r="T43" i="19"/>
  <c r="T32" i="19"/>
  <c r="Y26" i="19"/>
  <c r="O46" i="19"/>
  <c r="J43" i="19"/>
  <c r="J32" i="19"/>
  <c r="T26" i="19"/>
  <c r="J46" i="19"/>
  <c r="E32" i="19"/>
  <c r="O59" i="19"/>
  <c r="Y45" i="19"/>
  <c r="J26" i="19"/>
  <c r="Y36" i="19"/>
  <c r="E26" i="19"/>
  <c r="T47" i="19"/>
  <c r="O24" i="19"/>
  <c r="O47" i="19"/>
  <c r="J24" i="19"/>
  <c r="E60" i="19"/>
  <c r="T46" i="19"/>
  <c r="O43" i="19"/>
  <c r="T37" i="19"/>
  <c r="O32" i="19"/>
  <c r="Y59" i="19"/>
  <c r="O37" i="19"/>
  <c r="T53" i="19"/>
  <c r="T45" i="19"/>
  <c r="J39" i="19"/>
  <c r="T60" i="19"/>
  <c r="E39" i="19"/>
  <c r="J49" i="19"/>
  <c r="Y39" i="19"/>
  <c r="E49" i="19"/>
  <c r="Y30" i="19"/>
  <c r="J59" i="19"/>
  <c r="J30" i="19"/>
  <c r="T59" i="19"/>
  <c r="T49" i="19"/>
  <c r="E46" i="19"/>
  <c r="J37" i="19"/>
  <c r="O26" i="19"/>
  <c r="Y53" i="19"/>
  <c r="O49" i="19"/>
  <c r="E37" i="19"/>
  <c r="O53" i="19"/>
  <c r="O45" i="19"/>
  <c r="T39" i="19"/>
  <c r="T36" i="19"/>
  <c r="E59" i="19"/>
  <c r="J53" i="19"/>
  <c r="Y47" i="19"/>
  <c r="T30" i="19"/>
  <c r="Y24" i="19"/>
  <c r="E53" i="19"/>
  <c r="J45" i="19"/>
  <c r="O39" i="19"/>
  <c r="Y60" i="19"/>
  <c r="O30" i="19"/>
  <c r="E36" i="19"/>
  <c r="E59" i="18"/>
  <c r="J53" i="18"/>
  <c r="Y47" i="18"/>
  <c r="T30" i="18"/>
  <c r="Y24" i="18"/>
  <c r="E53" i="18"/>
  <c r="T24" i="18"/>
  <c r="E39" i="18"/>
  <c r="J30" i="18"/>
  <c r="Y60" i="18"/>
  <c r="J36" i="18"/>
  <c r="O47" i="18"/>
  <c r="Y51" i="18"/>
  <c r="T47" i="18"/>
  <c r="J39" i="18"/>
  <c r="E36" i="18"/>
  <c r="O24" i="18"/>
  <c r="Y37" i="18"/>
  <c r="T60" i="18"/>
  <c r="J24" i="18"/>
  <c r="T51" i="18"/>
  <c r="J47" i="18"/>
  <c r="Y43" i="18"/>
  <c r="O60" i="18"/>
  <c r="O51" i="18"/>
  <c r="E47" i="18"/>
  <c r="Y32" i="18"/>
  <c r="E30" i="18"/>
  <c r="E24" i="18"/>
  <c r="J51" i="18"/>
  <c r="T32" i="18"/>
  <c r="J60" i="18"/>
  <c r="E51" i="18"/>
  <c r="Y46" i="18"/>
  <c r="T43" i="18"/>
  <c r="E60" i="18"/>
  <c r="T46" i="18"/>
  <c r="O43" i="18"/>
  <c r="T37" i="18"/>
  <c r="O32" i="18"/>
  <c r="J43" i="18"/>
  <c r="J32" i="18"/>
  <c r="E26" i="18"/>
  <c r="Y26" i="18"/>
  <c r="Y59" i="18"/>
  <c r="O46" i="18"/>
  <c r="O37" i="18"/>
  <c r="T26" i="18"/>
  <c r="Y39" i="18"/>
  <c r="J26" i="18"/>
  <c r="J59" i="18"/>
  <c r="Y36" i="18"/>
  <c r="T45" i="18"/>
  <c r="J46" i="18"/>
  <c r="E32" i="18"/>
  <c r="Y53" i="18"/>
  <c r="O49" i="18"/>
  <c r="E37" i="18"/>
  <c r="Y30" i="18"/>
  <c r="T53" i="18"/>
  <c r="T59" i="18"/>
  <c r="T49" i="18"/>
  <c r="E46" i="18"/>
  <c r="J37" i="18"/>
  <c r="O26" i="18"/>
  <c r="O59" i="18"/>
  <c r="J49" i="18"/>
  <c r="Y45" i="18"/>
  <c r="E49" i="18"/>
  <c r="O53" i="18"/>
  <c r="O45" i="18"/>
  <c r="T39" i="18"/>
  <c r="T36" i="18"/>
  <c r="J45" i="18"/>
  <c r="O39" i="18"/>
  <c r="O36" i="18"/>
  <c r="E45" i="18"/>
  <c r="O30" i="18"/>
  <c r="T61" i="18" l="1"/>
  <c r="O61" i="19"/>
  <c r="E61" i="18"/>
  <c r="G34" i="19"/>
  <c r="G32" i="19"/>
  <c r="L46" i="20"/>
  <c r="L48" i="20"/>
  <c r="L47" i="20"/>
  <c r="L49" i="20"/>
  <c r="G34" i="18"/>
  <c r="G32" i="18"/>
  <c r="G42" i="20"/>
  <c r="G44" i="20"/>
  <c r="G37" i="20"/>
  <c r="G35" i="20"/>
  <c r="V63" i="20"/>
  <c r="V62" i="20"/>
  <c r="V61" i="20"/>
  <c r="V60" i="20"/>
  <c r="V59" i="20"/>
  <c r="V58" i="20"/>
  <c r="L56" i="20"/>
  <c r="L55" i="20"/>
  <c r="L54" i="20"/>
  <c r="L53" i="20"/>
  <c r="T72" i="20"/>
  <c r="E72" i="20"/>
  <c r="L32" i="20"/>
  <c r="L31" i="20"/>
  <c r="L30" i="20"/>
  <c r="L29" i="20"/>
  <c r="L45" i="20"/>
  <c r="L43" i="20"/>
  <c r="L42" i="20"/>
  <c r="L44" i="20"/>
  <c r="L38" i="20"/>
  <c r="L37" i="20"/>
  <c r="L36" i="20"/>
  <c r="L35" i="20"/>
  <c r="G31" i="20"/>
  <c r="G29" i="20"/>
  <c r="G27" i="20"/>
  <c r="Y66" i="20"/>
  <c r="J72" i="20"/>
  <c r="Y72" i="20"/>
  <c r="V47" i="20"/>
  <c r="O72" i="20"/>
  <c r="V44" i="20"/>
  <c r="E66" i="20"/>
  <c r="O66" i="20"/>
  <c r="T66" i="20"/>
  <c r="V35" i="20"/>
  <c r="V29" i="20"/>
  <c r="J66" i="20"/>
  <c r="Y61" i="19"/>
  <c r="E61" i="19"/>
  <c r="E55" i="19"/>
  <c r="V39" i="19"/>
  <c r="V41" i="19"/>
  <c r="J55" i="19"/>
  <c r="V38" i="19"/>
  <c r="V37" i="19"/>
  <c r="V32" i="19"/>
  <c r="V34" i="19"/>
  <c r="O55" i="19"/>
  <c r="V44" i="19"/>
  <c r="T55" i="19"/>
  <c r="V43" i="19"/>
  <c r="V28" i="19"/>
  <c r="V26" i="19"/>
  <c r="V50" i="19"/>
  <c r="V49" i="19"/>
  <c r="J61" i="19"/>
  <c r="V54" i="19"/>
  <c r="V53" i="19"/>
  <c r="T61" i="19"/>
  <c r="V48" i="19"/>
  <c r="V47" i="19"/>
  <c r="G24" i="19"/>
  <c r="G25" i="19"/>
  <c r="V31" i="19"/>
  <c r="V30" i="19"/>
  <c r="G30" i="19"/>
  <c r="G31" i="19"/>
  <c r="X49" i="19"/>
  <c r="J61" i="18"/>
  <c r="X49" i="18"/>
  <c r="O61" i="18"/>
  <c r="E55" i="18"/>
  <c r="V53" i="18"/>
  <c r="V54" i="18"/>
  <c r="J55" i="18"/>
  <c r="G30" i="18"/>
  <c r="G31" i="18"/>
  <c r="V31" i="18"/>
  <c r="V30" i="18"/>
  <c r="V38" i="18"/>
  <c r="V37" i="18"/>
  <c r="O55" i="18"/>
  <c r="V44" i="18"/>
  <c r="T55" i="18"/>
  <c r="V43" i="18"/>
  <c r="G24" i="18"/>
  <c r="G25" i="18"/>
  <c r="V41" i="18"/>
  <c r="V39" i="18"/>
  <c r="V47" i="18"/>
  <c r="V48" i="18"/>
  <c r="V28" i="18"/>
  <c r="V26" i="18"/>
  <c r="Y61" i="18"/>
  <c r="V49" i="18"/>
  <c r="V50" i="18"/>
  <c r="V32" i="18"/>
  <c r="V34" i="18"/>
  <c r="X55" i="19" l="1"/>
  <c r="Y49" i="19"/>
  <c r="Y55" i="19" s="1"/>
  <c r="X55" i="18"/>
  <c r="Y49" i="18"/>
  <c r="Y55" i="18" s="1"/>
  <c r="S60" i="17" l="1"/>
  <c r="N60" i="17"/>
  <c r="I60" i="17"/>
  <c r="S59" i="17"/>
  <c r="S61" i="17" s="1"/>
  <c r="N59" i="17"/>
  <c r="I59" i="17"/>
  <c r="I61" i="17" s="1"/>
  <c r="D59" i="17"/>
  <c r="D61" i="17" s="1"/>
  <c r="S55" i="17"/>
  <c r="N55" i="17"/>
  <c r="I55" i="17"/>
  <c r="D55" i="17"/>
  <c r="X53" i="17"/>
  <c r="X51" i="17"/>
  <c r="X47" i="17"/>
  <c r="X46" i="17"/>
  <c r="X45" i="17"/>
  <c r="X43" i="17"/>
  <c r="E43" i="17"/>
  <c r="X39" i="17"/>
  <c r="X37" i="17"/>
  <c r="X36" i="17"/>
  <c r="X32" i="17"/>
  <c r="X30" i="17"/>
  <c r="X26" i="17"/>
  <c r="X24" i="17"/>
  <c r="S22" i="17"/>
  <c r="N22" i="17"/>
  <c r="I22" i="17"/>
  <c r="D22" i="17"/>
  <c r="D13" i="17"/>
  <c r="E13" i="17" s="1"/>
  <c r="D12" i="17"/>
  <c r="D14" i="17" s="1"/>
  <c r="N61" i="17" l="1"/>
  <c r="X60" i="17"/>
  <c r="X22" i="17"/>
  <c r="E12" i="17"/>
  <c r="E14" i="17" s="1"/>
  <c r="X59" i="17"/>
  <c r="S55" i="13"/>
  <c r="N55" i="13"/>
  <c r="I55" i="13"/>
  <c r="D55" i="13"/>
  <c r="E43" i="13"/>
  <c r="D13" i="13"/>
  <c r="E13" i="13" s="1"/>
  <c r="D12" i="13"/>
  <c r="E12" i="13" s="1"/>
  <c r="E16" i="17" l="1"/>
  <c r="E15" i="17"/>
  <c r="X61" i="17"/>
  <c r="E14" i="13"/>
  <c r="E15" i="13" s="1"/>
  <c r="D14" i="13"/>
  <c r="E59" i="17" l="1"/>
  <c r="J53" i="17"/>
  <c r="Y47" i="17"/>
  <c r="T30" i="17"/>
  <c r="Y24" i="17"/>
  <c r="E53" i="17"/>
  <c r="J45" i="17"/>
  <c r="O39" i="17"/>
  <c r="O36" i="17"/>
  <c r="Y60" i="17"/>
  <c r="E45" i="17"/>
  <c r="J36" i="17"/>
  <c r="O30" i="17"/>
  <c r="T24" i="17"/>
  <c r="Y51" i="17"/>
  <c r="T60" i="17"/>
  <c r="O47" i="17"/>
  <c r="E39" i="17"/>
  <c r="J30" i="17"/>
  <c r="J24" i="17"/>
  <c r="T51" i="17"/>
  <c r="J47" i="17"/>
  <c r="Y43" i="17"/>
  <c r="E30" i="17"/>
  <c r="O46" i="17"/>
  <c r="O60" i="17"/>
  <c r="O51" i="17"/>
  <c r="E47" i="17"/>
  <c r="Y32" i="17"/>
  <c r="E24" i="17"/>
  <c r="J43" i="17"/>
  <c r="J51" i="17"/>
  <c r="Y37" i="17"/>
  <c r="Y59" i="17"/>
  <c r="Y61" i="17" s="1"/>
  <c r="J32" i="17"/>
  <c r="J60" i="17"/>
  <c r="E51" i="17"/>
  <c r="Y46" i="17"/>
  <c r="T43" i="17"/>
  <c r="O37" i="17"/>
  <c r="T32" i="17"/>
  <c r="Y26" i="17"/>
  <c r="T26" i="17"/>
  <c r="E60" i="17"/>
  <c r="T46" i="17"/>
  <c r="O43" i="17"/>
  <c r="T37" i="17"/>
  <c r="O32" i="17"/>
  <c r="J46" i="17"/>
  <c r="E32" i="17"/>
  <c r="T59" i="17"/>
  <c r="T49" i="17"/>
  <c r="E46" i="17"/>
  <c r="J37" i="17"/>
  <c r="O26" i="17"/>
  <c r="E36" i="17"/>
  <c r="Y53" i="17"/>
  <c r="O49" i="17"/>
  <c r="E37" i="17"/>
  <c r="Y36" i="17"/>
  <c r="O24" i="17"/>
  <c r="O59" i="17"/>
  <c r="J49" i="17"/>
  <c r="Y45" i="17"/>
  <c r="Y39" i="17"/>
  <c r="J26" i="17"/>
  <c r="E26" i="17"/>
  <c r="J39" i="17"/>
  <c r="E49" i="17"/>
  <c r="Y30" i="17"/>
  <c r="T47" i="17"/>
  <c r="J59" i="17"/>
  <c r="T53" i="17"/>
  <c r="T45" i="17"/>
  <c r="O53" i="17"/>
  <c r="O45" i="17"/>
  <c r="T39" i="17"/>
  <c r="T36" i="17"/>
  <c r="O47" i="13"/>
  <c r="O46" i="13"/>
  <c r="O45" i="13"/>
  <c r="T24" i="13"/>
  <c r="O53" i="13"/>
  <c r="E60" i="13"/>
  <c r="T53" i="13"/>
  <c r="O43" i="13"/>
  <c r="T51" i="13"/>
  <c r="O39" i="13"/>
  <c r="T46" i="13"/>
  <c r="T36" i="13"/>
  <c r="T30" i="13"/>
  <c r="T26" i="13"/>
  <c r="O51" i="13"/>
  <c r="T49" i="13"/>
  <c r="O37" i="13"/>
  <c r="T47" i="13"/>
  <c r="O36" i="13"/>
  <c r="O32" i="13"/>
  <c r="T37" i="13"/>
  <c r="T45" i="13"/>
  <c r="O30" i="13"/>
  <c r="T43" i="13"/>
  <c r="O26" i="13"/>
  <c r="T39" i="13"/>
  <c r="O24" i="13"/>
  <c r="O49" i="13"/>
  <c r="T32" i="13"/>
  <c r="J49" i="13"/>
  <c r="E45" i="13"/>
  <c r="J51" i="13"/>
  <c r="E37" i="13"/>
  <c r="J46" i="13"/>
  <c r="E36" i="13"/>
  <c r="E24" i="13"/>
  <c r="J39" i="13"/>
  <c r="J37" i="13"/>
  <c r="J47" i="13"/>
  <c r="E30" i="13"/>
  <c r="J45" i="13"/>
  <c r="E26" i="13"/>
  <c r="J36" i="13"/>
  <c r="J32" i="13"/>
  <c r="J53" i="13"/>
  <c r="E46" i="13"/>
  <c r="J43" i="13"/>
  <c r="J30" i="13"/>
  <c r="J24" i="13"/>
  <c r="E32" i="13"/>
  <c r="E39" i="13"/>
  <c r="E49" i="13"/>
  <c r="E51" i="13"/>
  <c r="E47" i="13"/>
  <c r="J26" i="13"/>
  <c r="E53" i="13"/>
  <c r="E16" i="13"/>
  <c r="S22" i="13"/>
  <c r="N22" i="13"/>
  <c r="I22" i="13"/>
  <c r="S60" i="13"/>
  <c r="T60" i="13" s="1"/>
  <c r="N60" i="13"/>
  <c r="O60" i="13" s="1"/>
  <c r="I60" i="13"/>
  <c r="J60" i="13" s="1"/>
  <c r="S59" i="13"/>
  <c r="T59" i="13" s="1"/>
  <c r="N59" i="13"/>
  <c r="O59" i="13" s="1"/>
  <c r="I59" i="13"/>
  <c r="J59" i="13" s="1"/>
  <c r="D59" i="13"/>
  <c r="D61" i="13" s="1"/>
  <c r="X53" i="13"/>
  <c r="Y53" i="13" s="1"/>
  <c r="X51" i="13"/>
  <c r="Y51" i="13" s="1"/>
  <c r="X47" i="13"/>
  <c r="Y47" i="13" s="1"/>
  <c r="X46" i="13"/>
  <c r="Y46" i="13" s="1"/>
  <c r="X45" i="13"/>
  <c r="Y45" i="13" s="1"/>
  <c r="X43" i="13"/>
  <c r="Y43" i="13" s="1"/>
  <c r="X39" i="13"/>
  <c r="Y39" i="13" s="1"/>
  <c r="X37" i="13"/>
  <c r="Y37" i="13" s="1"/>
  <c r="X36" i="13"/>
  <c r="Y36" i="13" s="1"/>
  <c r="X32" i="13"/>
  <c r="Y32" i="13" s="1"/>
  <c r="X30" i="13"/>
  <c r="Y30" i="13" s="1"/>
  <c r="X26" i="13"/>
  <c r="Y26" i="13" s="1"/>
  <c r="X24" i="13"/>
  <c r="Y24" i="13" s="1"/>
  <c r="D22" i="13"/>
  <c r="X22" i="13" l="1"/>
  <c r="G34" i="17"/>
  <c r="G32" i="17"/>
  <c r="G34" i="13"/>
  <c r="G32" i="13"/>
  <c r="E55" i="17"/>
  <c r="V44" i="17"/>
  <c r="T55" i="17"/>
  <c r="V43" i="17"/>
  <c r="G24" i="17"/>
  <c r="G25" i="17"/>
  <c r="V41" i="17"/>
  <c r="V39" i="17"/>
  <c r="V50" i="17"/>
  <c r="V49" i="17"/>
  <c r="J55" i="17"/>
  <c r="T61" i="17"/>
  <c r="V38" i="17"/>
  <c r="V37" i="17"/>
  <c r="V47" i="17"/>
  <c r="V48" i="17"/>
  <c r="O55" i="17"/>
  <c r="X49" i="17"/>
  <c r="O61" i="17"/>
  <c r="G30" i="17"/>
  <c r="G31" i="17"/>
  <c r="V31" i="17"/>
  <c r="V30" i="17"/>
  <c r="J61" i="17"/>
  <c r="V28" i="17"/>
  <c r="V26" i="17"/>
  <c r="V54" i="17"/>
  <c r="V53" i="17"/>
  <c r="V34" i="17"/>
  <c r="V32" i="17"/>
  <c r="E61" i="17"/>
  <c r="X49" i="13"/>
  <c r="E59" i="13"/>
  <c r="S61" i="13"/>
  <c r="I61" i="13"/>
  <c r="N61" i="13"/>
  <c r="X60" i="13"/>
  <c r="X59" i="13"/>
  <c r="Y59" i="13" l="1"/>
  <c r="Y60" i="13"/>
  <c r="X55" i="17"/>
  <c r="Y49" i="17"/>
  <c r="Y55" i="17" s="1"/>
  <c r="Y49" i="13"/>
  <c r="X55" i="13"/>
  <c r="X61" i="13"/>
  <c r="V41" i="13" l="1"/>
  <c r="V44" i="13"/>
  <c r="G30" i="13"/>
  <c r="V31" i="13"/>
  <c r="V26" i="13"/>
  <c r="V37" i="13"/>
  <c r="V50" i="13"/>
  <c r="G24" i="13"/>
  <c r="V47" i="13"/>
  <c r="T61" i="13" l="1"/>
  <c r="O61" i="13"/>
  <c r="E61" i="13"/>
  <c r="V39" i="13"/>
  <c r="V43" i="13"/>
  <c r="J61" i="13"/>
  <c r="E55" i="13"/>
  <c r="V48" i="13"/>
  <c r="G25" i="13"/>
  <c r="V28" i="13"/>
  <c r="G31" i="13"/>
  <c r="V30" i="13"/>
  <c r="V53" i="13"/>
  <c r="V54" i="13"/>
  <c r="Y61" i="13"/>
  <c r="O55" i="13"/>
  <c r="J55" i="13"/>
  <c r="V49" i="13"/>
  <c r="V34" i="13"/>
  <c r="V38" i="13"/>
  <c r="V32" i="13"/>
  <c r="Y55" i="13"/>
  <c r="T55" i="13" l="1"/>
</calcChain>
</file>

<file path=xl/sharedStrings.xml><?xml version="1.0" encoding="utf-8"?>
<sst xmlns="http://schemas.openxmlformats.org/spreadsheetml/2006/main" count="908" uniqueCount="121">
  <si>
    <t xml:space="preserve"> </t>
  </si>
  <si>
    <t>CUP</t>
  </si>
  <si>
    <t>NOMINE E GRUPPO DI LAVORO</t>
  </si>
  <si>
    <t xml:space="preserve">LIQUIDAZIONE PER PRESTAZIONI EFFETTIVAMENTE SOSTENUTE </t>
  </si>
  <si>
    <t>PERSONALE AMMINISTRATIVO</t>
  </si>
  <si>
    <t>Data nomina</t>
  </si>
  <si>
    <t>Fase di programmazione</t>
  </si>
  <si>
    <t>Fase di progettazione</t>
  </si>
  <si>
    <t>Fase di affidamento</t>
  </si>
  <si>
    <t>Fase di esecuzione</t>
  </si>
  <si>
    <t xml:space="preserve">TOTALE </t>
  </si>
  <si>
    <t>Nome</t>
  </si>
  <si>
    <t>Prestazione</t>
  </si>
  <si>
    <t>Importo</t>
  </si>
  <si>
    <t>Tizio</t>
  </si>
  <si>
    <t>Responsabile di procedimento per le fasi di affidamento</t>
  </si>
  <si>
    <t>Addetti alla gestione amministrativa dell’intervento a supporto del Responsabile unico del progetto/Responsabile di fase</t>
  </si>
  <si>
    <t>Predisposizione dei documenti di gara (bando, disciplinare di gara, modulistica per la procedura)</t>
  </si>
  <si>
    <t>Totali parziali</t>
  </si>
  <si>
    <t>Caio</t>
  </si>
  <si>
    <t>PERSONALE TECNICO</t>
  </si>
  <si>
    <t>Ing. Sempronio</t>
  </si>
  <si>
    <t xml:space="preserve">Tabella incentivi di cui all'art. 45 del D.lgs. 36/2023 
ai sensi delle delibere di Giunta Provinciale n. 427 del 04.06.2024 e n. 554 del 02.07.2024 nonchè del contratto collettivo di comparto dd. 24.07.2025 </t>
  </si>
  <si>
    <t xml:space="preserve">Servizi e Forniture sotto 140.000,000 € </t>
  </si>
  <si>
    <t>Importo a base d'asta S/F :</t>
  </si>
  <si>
    <t>Classi di importo dei S/F</t>
  </si>
  <si>
    <t>Percentuale da applicare</t>
  </si>
  <si>
    <t>Suddivisione importo</t>
  </si>
  <si>
    <t>Incentivo Totale</t>
  </si>
  <si>
    <t>Fino a 5.000.000,00 €</t>
  </si>
  <si>
    <t>Oltre 5.000.000,00 €</t>
  </si>
  <si>
    <t>Totale importo</t>
  </si>
  <si>
    <t>80% per incentivi al personale</t>
  </si>
  <si>
    <t>20% per inform./formaz.</t>
  </si>
  <si>
    <t>FUNZIONE AFFIDATA</t>
  </si>
  <si>
    <t xml:space="preserve">Totale </t>
  </si>
  <si>
    <t>3-5%</t>
  </si>
  <si>
    <t>10-35%</t>
  </si>
  <si>
    <t>10--25%</t>
  </si>
  <si>
    <t>30-60%</t>
  </si>
  <si>
    <t>Quota</t>
  </si>
  <si>
    <t>Importo totale</t>
  </si>
  <si>
    <t>Fasi e quote</t>
  </si>
  <si>
    <t>Importi parziali</t>
  </si>
  <si>
    <t>Data maturaz. incentivo</t>
  </si>
  <si>
    <t>Responsabile della programmazione della spesa</t>
  </si>
  <si>
    <t>Prenot. spesa 75%</t>
  </si>
  <si>
    <t>Reg. esec. (consunt.)  25%</t>
  </si>
  <si>
    <t>Responsabile unico del progetto</t>
  </si>
  <si>
    <t>Decisione a contrarre</t>
  </si>
  <si>
    <t>Stipula del contratto 100%</t>
  </si>
  <si>
    <t xml:space="preserve">In prop. alle liquidaz. 95% </t>
  </si>
  <si>
    <t>Certificato regolare esecuzione 5%</t>
  </si>
  <si>
    <t xml:space="preserve">Responsabile di procedimento per le fasi di programmazione, progettazione, affidamento, ed esecuzione </t>
  </si>
  <si>
    <t xml:space="preserve">Responsabile di procedimento per le fasi di programmazione, progettazione ed esecuzione </t>
  </si>
  <si>
    <t>Amministrativo</t>
  </si>
  <si>
    <t>Addetti alla gestione tecnico/amministrativa dell’intervento a supporto del Responsabile unico del progetto/Responsabile di fase</t>
  </si>
  <si>
    <t>Cert. regol. esecuz. 5%</t>
  </si>
  <si>
    <t>Addetti alla gestione tecnica (TU) dell’intervento a supporto del Responsabile unico del progetto/Responsabile di fase</t>
  </si>
  <si>
    <t>Predispos. doc. inerenti alla prog. del S/F (relazione tecnico-illustrativa, calcolo della spesa per l'acquis. del bene o del servizio con indicaz. degli oneri della sicur. non soggetti al ribasso,ecc.)</t>
  </si>
  <si>
    <t>Direzione dell'esecuzione</t>
  </si>
  <si>
    <t>Collaborazione all'attivita' di direzione dell'esecuzione</t>
  </si>
  <si>
    <t>Coordinamento della sicurezza in fase di esecuzione</t>
  </si>
  <si>
    <t>Verifica della conformita'/certificzione regolare esecuzione</t>
  </si>
  <si>
    <t>Incentivo effetivamente maturato</t>
  </si>
  <si>
    <t>Personale ufficio tecnico</t>
  </si>
  <si>
    <t>Personale ufficio amministrativo</t>
  </si>
  <si>
    <t>Servizi e Forniture  sopra 140.000,000 € e sotto Soglia UE</t>
  </si>
  <si>
    <t>|
V</t>
  </si>
  <si>
    <t>Fase di  programmazione</t>
  </si>
  <si>
    <t>Servizi e Forniture  sopra Soglia UE e sotto 5 Mln€</t>
  </si>
  <si>
    <t>Servizi e Forniture sopra 5 Mln€</t>
  </si>
  <si>
    <t>Fase di  progettazione</t>
  </si>
  <si>
    <t>Importo a base d'asta Lavori:</t>
  </si>
  <si>
    <t>Classi di importo dei  lavori</t>
  </si>
  <si>
    <t>Fino a 1.000.000,00€</t>
  </si>
  <si>
    <t>Oltre 1.000.000,00€ e fino a 5.548.000,00€</t>
  </si>
  <si>
    <t>Oltre 5.548.000,00€  e fino a 10.000.000,00€</t>
  </si>
  <si>
    <t>Oltre 10.000.000,00€  e fino a 25.000.000,00€</t>
  </si>
  <si>
    <t>Oltre  25.000.000,00 €</t>
  </si>
  <si>
    <t>*APPROVAZIONE</t>
  </si>
  <si>
    <t>Indicazione ITACA ed ex regolamenti</t>
  </si>
  <si>
    <t>LAVORI - Inferiori a  1 Mln€ e superiori a 150.000,00€  Attivitá da incentivare DL-verifiche-collaudi</t>
  </si>
  <si>
    <t>*Alternative progett. 5%</t>
  </si>
  <si>
    <t>Andamento proporz. ai SAL fino al 95%</t>
  </si>
  <si>
    <t>*Progetto fattib. T.E. 40%</t>
  </si>
  <si>
    <t>*Conform. urban. 30%</t>
  </si>
  <si>
    <t>Collaudo definitivo 5%</t>
  </si>
  <si>
    <t>*Esecutivo 25%</t>
  </si>
  <si>
    <t>Redazione del documento  di fattibilita' delle alternative progettuali</t>
  </si>
  <si>
    <t>Approvazione</t>
  </si>
  <si>
    <t>Redazione del progetto di fattibilita' tecnica  ed economica</t>
  </si>
  <si>
    <t>Redazione del progetto esecutivo</t>
  </si>
  <si>
    <t>Coordinamento della sicurezza in fase di progettazione</t>
  </si>
  <si>
    <t>*Fattibilita' 10%</t>
  </si>
  <si>
    <t>*Esecutivo 90%</t>
  </si>
  <si>
    <t>Verifica del progetto</t>
  </si>
  <si>
    <t>Direzione dei lavori</t>
  </si>
  <si>
    <t>Ufficio di direzione dei lavori (direttore/i operativo/i, ispettore/i di cantiere)</t>
  </si>
  <si>
    <t>Collaudo tecnico-amministrativo</t>
  </si>
  <si>
    <t>Approvazione collaudo</t>
  </si>
  <si>
    <t>Collaudo statico (eventuale)</t>
  </si>
  <si>
    <t>Lavori sopra 1 Mln € e sotto Soglia UE</t>
  </si>
  <si>
    <t>Fino a 1.000.000,00 €</t>
  </si>
  <si>
    <t>Oltre 1.000.000 € e fino a 5.548.000 €</t>
  </si>
  <si>
    <t>Oltre 5.548.000 €  e fino a 10.000.000 €</t>
  </si>
  <si>
    <t>Oltre 10.000.000 €  e fino a 25.000.000 €</t>
  </si>
  <si>
    <t>LAVORI - Sottosoglia UE/superiori a 1 Mln€ - Attivitá da incentivare RUP-RP-verifica-collaudi</t>
  </si>
  <si>
    <t>Andamento proporz. ai Sal fino al 95%</t>
  </si>
  <si>
    <t>Lavori sopra  Soglia UE</t>
  </si>
  <si>
    <t>Oltre 1.000.000€ e fino a 5.548.000€</t>
  </si>
  <si>
    <t>Oltre 5.548.000€  e fino a 10.000.000€</t>
  </si>
  <si>
    <t>Oltre 10.000.000€  e fino a 25.000.000€</t>
  </si>
  <si>
    <t>Oltre  25.000.000€</t>
  </si>
  <si>
    <t>LAVORI - Sopra Soglia UE - Attivitá da incentivare RUP-RP-verifica-collaudi</t>
  </si>
  <si>
    <t>RUP</t>
  </si>
  <si>
    <t>N. Decreto Prenotazione /
 N. Decreto Impegno di spesa</t>
  </si>
  <si>
    <t>Codice e denominazione gara</t>
  </si>
  <si>
    <t>Lavori sotto 1Mln€</t>
  </si>
  <si>
    <t xml:space="preserve">Ripartizione incentivi al personale di cui all'art. 45 del D.lgs. 36/2023 
ai sensi delle delibere di Giunta Provinciale n. 427 del 04.06.2024 e n. 554 del 02.07.2024 nonchè del contratto collettivo di comparto dd. 24.07.2025 </t>
  </si>
  <si>
    <t>Ing. Mevio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</si>
</sst>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0&quot; &quot;;&quot;-&quot;* #,##0.00&quot; &quot;;&quot; &quot;* &quot;-&quot;#&quot; &quot;;&quot; &quot;@&quot; &quot;"/>
    <numFmt numFmtId="165" formatCode="0.0%"/>
    <numFmt numFmtId="166" formatCode="#,##0.00\ &quot;€&quot;"/>
    <numFmt numFmtId="167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22"/>
      <color theme="1"/>
      <name val="Calibri"/>
      <family val="2"/>
      <scheme val="minor"/>
    </font>
    <font>
      <b/>
      <sz val="18"/>
      <color rgb="FF000000"/>
      <name val="Calibri"/>
      <family val="2"/>
    </font>
    <font>
      <b/>
      <sz val="14"/>
      <color theme="1"/>
      <name val="Calibri"/>
      <family val="2"/>
      <scheme val="minor"/>
    </font>
    <font>
      <i/>
      <sz val="9"/>
      <color rgb="FF000000"/>
      <name val="Arial"/>
      <family val="2"/>
    </font>
    <font>
      <i/>
      <sz val="8"/>
      <color rgb="FF000000"/>
      <name val="Arial"/>
      <family val="2"/>
    </font>
    <font>
      <b/>
      <i/>
      <sz val="10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E699"/>
        <bgColor rgb="FFFFE699"/>
      </patternFill>
    </fill>
    <fill>
      <patternFill patternType="solid">
        <fgColor rgb="FFD9D9D9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0" tint="-0.14996795556505021"/>
        <bgColor rgb="FFFFD966"/>
      </patternFill>
    </fill>
    <fill>
      <patternFill patternType="solid">
        <fgColor theme="0" tint="-0.14996795556505021"/>
        <bgColor rgb="FFD9D9D9"/>
      </patternFill>
    </fill>
    <fill>
      <patternFill patternType="solid">
        <fgColor rgb="FFFFEB9C"/>
      </patternFill>
    </fill>
    <fill>
      <patternFill patternType="solid">
        <fgColor theme="7" tint="0.59996337778862885"/>
        <bgColor rgb="FFFFFF00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rgb="FFFFFF00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9.9948118533890809E-2"/>
        <bgColor rgb="FFD9D9D9"/>
      </patternFill>
    </fill>
    <fill>
      <patternFill patternType="solid">
        <fgColor theme="7" tint="0.59996337778862885"/>
        <bgColor rgb="FFFFE699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6337778862885"/>
        <bgColor rgb="FFD9D9D9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11" borderId="0" applyNumberFormat="0" applyBorder="0" applyAlignment="0" applyProtection="0"/>
  </cellStyleXfs>
  <cellXfs count="354">
    <xf numFmtId="0" fontId="0" fillId="0" borderId="0" xfId="0"/>
    <xf numFmtId="0" fontId="7" fillId="0" borderId="0" xfId="2" applyFont="1"/>
    <xf numFmtId="0" fontId="6" fillId="0" borderId="0" xfId="0" applyFont="1"/>
    <xf numFmtId="166" fontId="6" fillId="0" borderId="0" xfId="0" applyNumberFormat="1" applyFont="1" applyAlignment="1">
      <alignment horizontal="center" vertical="center"/>
    </xf>
    <xf numFmtId="166" fontId="7" fillId="0" borderId="0" xfId="2" applyNumberFormat="1" applyFont="1" applyAlignment="1">
      <alignment horizontal="center" vertical="center"/>
    </xf>
    <xf numFmtId="164" fontId="7" fillId="0" borderId="0" xfId="2" applyNumberFormat="1" applyFont="1"/>
    <xf numFmtId="166" fontId="7" fillId="0" borderId="12" xfId="2" applyNumberFormat="1" applyFont="1" applyBorder="1" applyAlignment="1">
      <alignment horizontal="center" vertical="center"/>
    </xf>
    <xf numFmtId="9" fontId="7" fillId="0" borderId="0" xfId="2" applyNumberFormat="1" applyFont="1"/>
    <xf numFmtId="0" fontId="7" fillId="0" borderId="0" xfId="0" applyFont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165" fontId="7" fillId="0" borderId="23" xfId="2" applyNumberFormat="1" applyFont="1" applyBorder="1" applyAlignment="1">
      <alignment horizontal="center" vertical="center" wrapText="1"/>
    </xf>
    <xf numFmtId="166" fontId="7" fillId="0" borderId="23" xfId="2" applyNumberFormat="1" applyFont="1" applyBorder="1" applyAlignment="1">
      <alignment horizontal="center" vertical="center" wrapText="1"/>
    </xf>
    <xf numFmtId="166" fontId="6" fillId="0" borderId="23" xfId="0" applyNumberFormat="1" applyFont="1" applyBorder="1" applyAlignment="1">
      <alignment horizontal="center" vertical="center" wrapText="1"/>
    </xf>
    <xf numFmtId="166" fontId="7" fillId="0" borderId="23" xfId="2" applyNumberFormat="1" applyFont="1" applyBorder="1" applyAlignment="1">
      <alignment horizontal="center" vertical="center"/>
    </xf>
    <xf numFmtId="166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0" fontId="7" fillId="0" borderId="23" xfId="2" applyNumberFormat="1" applyFont="1" applyBorder="1" applyAlignment="1">
      <alignment horizontal="center" vertical="center"/>
    </xf>
    <xf numFmtId="10" fontId="7" fillId="0" borderId="23" xfId="2" applyNumberFormat="1" applyFont="1" applyBorder="1" applyAlignment="1">
      <alignment horizontal="center" vertical="center" wrapText="1"/>
    </xf>
    <xf numFmtId="166" fontId="7" fillId="9" borderId="23" xfId="2" applyNumberFormat="1" applyFont="1" applyFill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6" fillId="7" borderId="10" xfId="0" applyNumberFormat="1" applyFont="1" applyFill="1" applyBorder="1" applyAlignment="1">
      <alignment horizontal="center" vertical="center"/>
    </xf>
    <xf numFmtId="166" fontId="7" fillId="16" borderId="1" xfId="3" applyNumberFormat="1" applyFont="1" applyFill="1" applyBorder="1" applyProtection="1">
      <protection locked="0"/>
    </xf>
    <xf numFmtId="166" fontId="6" fillId="0" borderId="12" xfId="0" applyNumberFormat="1" applyFont="1" applyBorder="1" applyAlignment="1">
      <alignment horizontal="center" vertical="center"/>
    </xf>
    <xf numFmtId="166" fontId="7" fillId="0" borderId="12" xfId="2" applyNumberFormat="1" applyFont="1" applyBorder="1"/>
    <xf numFmtId="166" fontId="7" fillId="3" borderId="12" xfId="2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166" fontId="7" fillId="0" borderId="34" xfId="2" applyNumberFormat="1" applyFont="1" applyBorder="1" applyAlignment="1">
      <alignment horizontal="center" vertical="center"/>
    </xf>
    <xf numFmtId="0" fontId="11" fillId="5" borderId="38" xfId="2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wrapText="1"/>
    </xf>
    <xf numFmtId="0" fontId="16" fillId="7" borderId="5" xfId="2" applyFont="1" applyFill="1" applyBorder="1" applyAlignment="1">
      <alignment horizontal="center" vertical="center" wrapText="1"/>
    </xf>
    <xf numFmtId="0" fontId="20" fillId="0" borderId="12" xfId="2" applyFont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23" xfId="2" applyFont="1" applyBorder="1"/>
    <xf numFmtId="0" fontId="9" fillId="0" borderId="0" xfId="2" applyFont="1"/>
    <xf numFmtId="0" fontId="3" fillId="0" borderId="0" xfId="0" applyFont="1"/>
    <xf numFmtId="10" fontId="9" fillId="0" borderId="23" xfId="2" applyNumberFormat="1" applyFont="1" applyBorder="1" applyAlignment="1">
      <alignment horizontal="center" vertical="center" wrapText="1"/>
    </xf>
    <xf numFmtId="0" fontId="22" fillId="15" borderId="0" xfId="0" applyFont="1" applyFill="1" applyAlignment="1">
      <alignment horizontal="center" wrapText="1"/>
    </xf>
    <xf numFmtId="0" fontId="9" fillId="0" borderId="23" xfId="2" applyFont="1" applyBorder="1" applyAlignment="1">
      <alignment horizontal="center" vertical="center" wrapText="1"/>
    </xf>
    <xf numFmtId="10" fontId="6" fillId="0" borderId="23" xfId="0" applyNumberFormat="1" applyFont="1" applyBorder="1" applyAlignment="1">
      <alignment horizontal="center" vertical="center"/>
    </xf>
    <xf numFmtId="164" fontId="7" fillId="0" borderId="0" xfId="2" applyNumberFormat="1" applyFont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10" fontId="6" fillId="0" borderId="30" xfId="0" applyNumberFormat="1" applyFont="1" applyBorder="1" applyAlignment="1">
      <alignment horizontal="center" vertical="center"/>
    </xf>
    <xf numFmtId="10" fontId="6" fillId="7" borderId="9" xfId="0" applyNumberFormat="1" applyFont="1" applyFill="1" applyBorder="1" applyAlignment="1">
      <alignment horizontal="center" vertical="center"/>
    </xf>
    <xf numFmtId="164" fontId="6" fillId="7" borderId="8" xfId="0" applyNumberFormat="1" applyFont="1" applyFill="1" applyBorder="1" applyAlignment="1">
      <alignment horizontal="center" vertical="center"/>
    </xf>
    <xf numFmtId="10" fontId="6" fillId="7" borderId="23" xfId="0" applyNumberFormat="1" applyFont="1" applyFill="1" applyBorder="1" applyAlignment="1">
      <alignment horizontal="center" vertical="center"/>
    </xf>
    <xf numFmtId="10" fontId="6" fillId="7" borderId="35" xfId="0" applyNumberFormat="1" applyFont="1" applyFill="1" applyBorder="1" applyAlignment="1">
      <alignment horizontal="center" vertical="center"/>
    </xf>
    <xf numFmtId="10" fontId="6" fillId="7" borderId="36" xfId="0" applyNumberFormat="1" applyFont="1" applyFill="1" applyBorder="1" applyAlignment="1">
      <alignment horizontal="center" vertical="center"/>
    </xf>
    <xf numFmtId="167" fontId="6" fillId="7" borderId="8" xfId="0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10" fontId="6" fillId="0" borderId="12" xfId="0" applyNumberFormat="1" applyFont="1" applyBorder="1" applyAlignment="1">
      <alignment horizontal="center" vertical="center"/>
    </xf>
    <xf numFmtId="166" fontId="6" fillId="13" borderId="34" xfId="4" applyNumberFormat="1" applyFont="1" applyFill="1" applyBorder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10" fontId="7" fillId="0" borderId="24" xfId="2" applyNumberFormat="1" applyFont="1" applyBorder="1" applyAlignment="1">
      <alignment horizontal="center" vertical="center" wrapText="1"/>
    </xf>
    <xf numFmtId="166" fontId="7" fillId="0" borderId="24" xfId="2" applyNumberFormat="1" applyFont="1" applyBorder="1" applyAlignment="1">
      <alignment horizontal="center" vertical="center" wrapText="1"/>
    </xf>
    <xf numFmtId="166" fontId="7" fillId="9" borderId="24" xfId="2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0" fontId="6" fillId="0" borderId="24" xfId="0" applyNumberFormat="1" applyFont="1" applyBorder="1" applyAlignment="1">
      <alignment horizontal="center" vertical="center" wrapText="1"/>
    </xf>
    <xf numFmtId="166" fontId="6" fillId="0" borderId="24" xfId="0" applyNumberFormat="1" applyFont="1" applyBorder="1" applyAlignment="1">
      <alignment horizontal="center" vertical="center" wrapText="1"/>
    </xf>
    <xf numFmtId="166" fontId="7" fillId="0" borderId="26" xfId="2" applyNumberFormat="1" applyFont="1" applyBorder="1" applyAlignment="1">
      <alignment horizontal="center" vertical="center" wrapText="1"/>
    </xf>
    <xf numFmtId="166" fontId="9" fillId="0" borderId="12" xfId="2" applyNumberFormat="1" applyFont="1" applyBorder="1" applyAlignment="1">
      <alignment horizontal="center" vertical="center"/>
    </xf>
    <xf numFmtId="166" fontId="0" fillId="0" borderId="26" xfId="0" applyNumberFormat="1" applyBorder="1" applyAlignment="1">
      <alignment horizontal="center" vertical="center" wrapText="1"/>
    </xf>
    <xf numFmtId="10" fontId="9" fillId="0" borderId="23" xfId="2" applyNumberFormat="1" applyFont="1" applyBorder="1" applyAlignment="1">
      <alignment horizontal="center" vertical="center"/>
    </xf>
    <xf numFmtId="166" fontId="9" fillId="12" borderId="23" xfId="2" applyNumberFormat="1" applyFont="1" applyFill="1" applyBorder="1" applyAlignment="1">
      <alignment horizontal="center" vertical="center"/>
    </xf>
    <xf numFmtId="166" fontId="7" fillId="0" borderId="24" xfId="2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6" fontId="0" fillId="0" borderId="23" xfId="0" applyNumberForma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10" fontId="6" fillId="0" borderId="25" xfId="0" applyNumberFormat="1" applyFont="1" applyBorder="1" applyAlignment="1">
      <alignment horizontal="center" vertical="center"/>
    </xf>
    <xf numFmtId="166" fontId="7" fillId="0" borderId="25" xfId="2" applyNumberFormat="1" applyFont="1" applyBorder="1" applyAlignment="1">
      <alignment horizontal="center" vertical="center"/>
    </xf>
    <xf numFmtId="10" fontId="6" fillId="0" borderId="26" xfId="0" applyNumberFormat="1" applyFont="1" applyBorder="1" applyAlignment="1">
      <alignment horizontal="center" vertical="center" wrapText="1"/>
    </xf>
    <xf numFmtId="166" fontId="6" fillId="20" borderId="2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6" fillId="0" borderId="26" xfId="0" applyNumberFormat="1" applyFont="1" applyBorder="1" applyAlignment="1">
      <alignment horizontal="center" vertical="center" wrapText="1"/>
    </xf>
    <xf numFmtId="14" fontId="11" fillId="0" borderId="12" xfId="2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left" vertical="center"/>
    </xf>
    <xf numFmtId="14" fontId="11" fillId="0" borderId="41" xfId="2" applyNumberFormat="1" applyFont="1" applyBorder="1" applyAlignment="1">
      <alignment horizontal="center" vertical="center" wrapText="1"/>
    </xf>
    <xf numFmtId="0" fontId="9" fillId="0" borderId="0" xfId="0" applyFont="1"/>
    <xf numFmtId="166" fontId="9" fillId="0" borderId="23" xfId="2" applyNumberFormat="1" applyFont="1" applyBorder="1" applyAlignment="1">
      <alignment horizontal="center" vertical="center"/>
    </xf>
    <xf numFmtId="166" fontId="9" fillId="3" borderId="12" xfId="2" applyNumberFormat="1" applyFont="1" applyFill="1" applyBorder="1" applyAlignment="1">
      <alignment horizontal="center" vertical="center"/>
    </xf>
    <xf numFmtId="166" fontId="9" fillId="0" borderId="12" xfId="0" applyNumberFormat="1" applyFont="1" applyBorder="1" applyAlignment="1">
      <alignment horizontal="center" vertical="center"/>
    </xf>
    <xf numFmtId="0" fontId="9" fillId="15" borderId="0" xfId="0" applyFont="1" applyFill="1" applyAlignment="1">
      <alignment horizontal="center" wrapText="1"/>
    </xf>
    <xf numFmtId="166" fontId="9" fillId="16" borderId="1" xfId="3" applyNumberFormat="1" applyFont="1" applyFill="1" applyBorder="1" applyProtection="1">
      <protection locked="0"/>
    </xf>
    <xf numFmtId="0" fontId="24" fillId="15" borderId="0" xfId="0" applyFont="1" applyFill="1" applyAlignment="1">
      <alignment horizontal="center" wrapText="1"/>
    </xf>
    <xf numFmtId="166" fontId="7" fillId="16" borderId="48" xfId="3" applyNumberFormat="1" applyFont="1" applyFill="1" applyBorder="1" applyProtection="1">
      <protection locked="0"/>
    </xf>
    <xf numFmtId="0" fontId="22" fillId="15" borderId="23" xfId="0" applyFont="1" applyFill="1" applyBorder="1" applyAlignment="1">
      <alignment horizontal="center" wrapText="1"/>
    </xf>
    <xf numFmtId="166" fontId="7" fillId="13" borderId="12" xfId="2" applyNumberFormat="1" applyFont="1" applyFill="1" applyBorder="1"/>
    <xf numFmtId="166" fontId="7" fillId="22" borderId="12" xfId="2" applyNumberFormat="1" applyFont="1" applyFill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166" fontId="7" fillId="0" borderId="5" xfId="2" applyNumberFormat="1" applyFont="1" applyBorder="1" applyAlignment="1">
      <alignment horizontal="center" vertical="center"/>
    </xf>
    <xf numFmtId="166" fontId="7" fillId="22" borderId="5" xfId="2" applyNumberFormat="1" applyFont="1" applyFill="1" applyBorder="1" applyAlignment="1">
      <alignment horizontal="center" vertical="center"/>
    </xf>
    <xf numFmtId="0" fontId="9" fillId="0" borderId="40" xfId="2" applyFont="1" applyBorder="1"/>
    <xf numFmtId="10" fontId="9" fillId="0" borderId="40" xfId="2" applyNumberFormat="1" applyFont="1" applyBorder="1" applyAlignment="1">
      <alignment horizontal="center" vertical="center"/>
    </xf>
    <xf numFmtId="166" fontId="7" fillId="0" borderId="40" xfId="2" applyNumberFormat="1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13" xfId="2" applyFont="1" applyBorder="1"/>
    <xf numFmtId="10" fontId="9" fillId="0" borderId="13" xfId="2" applyNumberFormat="1" applyFont="1" applyBorder="1" applyAlignment="1">
      <alignment horizontal="center" vertical="center"/>
    </xf>
    <xf numFmtId="166" fontId="9" fillId="0" borderId="13" xfId="2" applyNumberFormat="1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16" fillId="23" borderId="5" xfId="2" applyFont="1" applyFill="1" applyBorder="1" applyAlignment="1">
      <alignment horizontal="center" vertical="center" wrapText="1"/>
    </xf>
    <xf numFmtId="0" fontId="16" fillId="23" borderId="41" xfId="2" applyFont="1" applyFill="1" applyBorder="1" applyAlignment="1">
      <alignment horizontal="center" vertical="center" wrapText="1"/>
    </xf>
    <xf numFmtId="0" fontId="17" fillId="8" borderId="12" xfId="2" applyFont="1" applyFill="1" applyBorder="1" applyAlignment="1">
      <alignment horizontal="center" vertical="center" wrapText="1"/>
    </xf>
    <xf numFmtId="0" fontId="17" fillId="24" borderId="12" xfId="2" applyFont="1" applyFill="1" applyBorder="1" applyAlignment="1">
      <alignment horizontal="left" vertical="center"/>
    </xf>
    <xf numFmtId="0" fontId="11" fillId="5" borderId="38" xfId="2" applyFont="1" applyFill="1" applyBorder="1" applyAlignment="1">
      <alignment horizontal="center" vertical="center" wrapText="1"/>
    </xf>
    <xf numFmtId="14" fontId="7" fillId="0" borderId="23" xfId="2" applyNumberFormat="1" applyFont="1" applyBorder="1" applyAlignment="1" applyProtection="1">
      <alignment horizontal="center" vertical="center" wrapText="1"/>
      <protection locked="0"/>
    </xf>
    <xf numFmtId="14" fontId="6" fillId="0" borderId="23" xfId="0" applyNumberFormat="1" applyFont="1" applyBorder="1" applyAlignment="1" applyProtection="1">
      <alignment horizontal="center" vertical="center" wrapText="1"/>
      <protection locked="0"/>
    </xf>
    <xf numFmtId="14" fontId="0" fillId="0" borderId="26" xfId="0" applyNumberFormat="1" applyBorder="1" applyAlignment="1" applyProtection="1">
      <alignment horizontal="center" vertical="center" wrapText="1"/>
      <protection locked="0"/>
    </xf>
    <xf numFmtId="14" fontId="7" fillId="0" borderId="23" xfId="2" applyNumberFormat="1" applyFont="1" applyBorder="1" applyAlignment="1" applyProtection="1">
      <alignment horizontal="center" vertical="center"/>
      <protection locked="0"/>
    </xf>
    <xf numFmtId="14" fontId="6" fillId="0" borderId="26" xfId="0" applyNumberFormat="1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166" fontId="7" fillId="0" borderId="23" xfId="2" applyNumberFormat="1" applyFont="1" applyBorder="1" applyAlignment="1" applyProtection="1">
      <alignment horizontal="center" vertical="center"/>
      <protection locked="0"/>
    </xf>
    <xf numFmtId="14" fontId="6" fillId="0" borderId="23" xfId="0" applyNumberFormat="1" applyFont="1" applyBorder="1" applyAlignment="1" applyProtection="1">
      <alignment horizontal="center" vertical="center"/>
      <protection locked="0"/>
    </xf>
    <xf numFmtId="14" fontId="0" fillId="0" borderId="23" xfId="0" applyNumberFormat="1" applyBorder="1" applyAlignment="1" applyProtection="1">
      <alignment horizontal="center" vertical="center"/>
      <protection locked="0"/>
    </xf>
    <xf numFmtId="14" fontId="7" fillId="0" borderId="24" xfId="2" applyNumberFormat="1" applyFont="1" applyBorder="1" applyAlignment="1" applyProtection="1">
      <alignment horizontal="center" vertical="center"/>
      <protection locked="0"/>
    </xf>
    <xf numFmtId="14" fontId="9" fillId="0" borderId="24" xfId="2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/>
    </xf>
    <xf numFmtId="166" fontId="3" fillId="0" borderId="6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 wrapText="1"/>
    </xf>
    <xf numFmtId="166" fontId="0" fillId="0" borderId="6" xfId="0" applyNumberForma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66" fontId="3" fillId="14" borderId="41" xfId="0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5" borderId="49" xfId="2" applyFont="1" applyFill="1" applyBorder="1" applyAlignment="1">
      <alignment horizontal="center" wrapText="1"/>
    </xf>
    <xf numFmtId="0" fontId="12" fillId="5" borderId="50" xfId="2" applyFont="1" applyFill="1" applyBorder="1" applyAlignment="1">
      <alignment horizontal="center" wrapText="1"/>
    </xf>
    <xf numFmtId="0" fontId="12" fillId="5" borderId="39" xfId="2" applyFont="1" applyFill="1" applyBorder="1" applyAlignment="1">
      <alignment horizontal="center" wrapText="1"/>
    </xf>
    <xf numFmtId="166" fontId="9" fillId="0" borderId="5" xfId="0" applyNumberFormat="1" applyFont="1" applyBorder="1" applyAlignment="1">
      <alignment horizontal="center" vertical="center"/>
    </xf>
    <xf numFmtId="166" fontId="9" fillId="0" borderId="6" xfId="0" applyNumberFormat="1" applyFont="1" applyBorder="1" applyAlignment="1">
      <alignment horizontal="center" vertical="center"/>
    </xf>
    <xf numFmtId="166" fontId="3" fillId="0" borderId="6" xfId="0" applyNumberFormat="1" applyFont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0" fontId="16" fillId="7" borderId="41" xfId="2" applyFont="1" applyFill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1" fillId="0" borderId="5" xfId="2" applyFont="1" applyBorder="1" applyAlignment="1">
      <alignment horizontal="center" vertical="center" wrapText="1"/>
    </xf>
    <xf numFmtId="0" fontId="0" fillId="0" borderId="6" xfId="0" applyBorder="1"/>
    <xf numFmtId="0" fontId="3" fillId="0" borderId="41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14" fillId="18" borderId="41" xfId="2" applyFont="1" applyFill="1" applyBorder="1" applyAlignment="1">
      <alignment horizontal="center" vertical="center" wrapText="1"/>
    </xf>
    <xf numFmtId="166" fontId="3" fillId="14" borderId="42" xfId="0" applyNumberFormat="1" applyFont="1" applyFill="1" applyBorder="1" applyAlignment="1">
      <alignment horizontal="center" vertical="center" wrapText="1"/>
    </xf>
    <xf numFmtId="0" fontId="3" fillId="23" borderId="5" xfId="0" applyFont="1" applyFill="1" applyBorder="1" applyAlignment="1">
      <alignment horizontal="center" vertical="center" wrapText="1"/>
    </xf>
    <xf numFmtId="0" fontId="0" fillId="23" borderId="6" xfId="0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0" fillId="0" borderId="24" xfId="0" applyNumberFormat="1" applyBorder="1" applyAlignment="1" applyProtection="1">
      <alignment horizontal="center" vertical="center" wrapText="1"/>
      <protection locked="0"/>
    </xf>
    <xf numFmtId="14" fontId="0" fillId="0" borderId="25" xfId="0" applyNumberFormat="1" applyBorder="1" applyAlignment="1" applyProtection="1">
      <alignment horizontal="center" vertical="center" wrapText="1"/>
      <protection locked="0"/>
    </xf>
    <xf numFmtId="10" fontId="7" fillId="0" borderId="24" xfId="2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4" fontId="7" fillId="0" borderId="24" xfId="2" applyNumberFormat="1" applyFont="1" applyBorder="1" applyAlignment="1" applyProtection="1">
      <alignment horizontal="center" vertical="center" wrapText="1"/>
      <protection locked="0"/>
    </xf>
    <xf numFmtId="166" fontId="7" fillId="0" borderId="24" xfId="2" applyNumberFormat="1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8" fillId="8" borderId="5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164" fontId="6" fillId="7" borderId="5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7" fontId="6" fillId="0" borderId="5" xfId="0" applyNumberFormat="1" applyFont="1" applyBorder="1" applyAlignment="1">
      <alignment horizontal="center" vertical="center" wrapText="1"/>
    </xf>
    <xf numFmtId="166" fontId="7" fillId="0" borderId="24" xfId="2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8" fillId="4" borderId="3" xfId="2" applyFont="1" applyFill="1" applyBorder="1" applyAlignment="1">
      <alignment horizontal="left" vertical="center" wrapText="1"/>
    </xf>
    <xf numFmtId="0" fontId="8" fillId="4" borderId="27" xfId="2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166" fontId="6" fillId="0" borderId="26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0" fontId="7" fillId="0" borderId="26" xfId="2" applyNumberFormat="1" applyFont="1" applyBorder="1" applyAlignment="1">
      <alignment horizontal="center" vertical="center" wrapText="1"/>
    </xf>
    <xf numFmtId="10" fontId="7" fillId="0" borderId="24" xfId="2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8" fillId="4" borderId="23" xfId="2" applyFont="1" applyFill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10" fontId="7" fillId="0" borderId="25" xfId="2" applyNumberFormat="1" applyFont="1" applyBorder="1" applyAlignment="1">
      <alignment horizontal="center" vertical="center" wrapText="1"/>
    </xf>
    <xf numFmtId="14" fontId="6" fillId="0" borderId="26" xfId="0" applyNumberFormat="1" applyFont="1" applyBorder="1" applyAlignment="1" applyProtection="1">
      <alignment horizontal="center" vertical="center" wrapText="1"/>
      <protection locked="0"/>
    </xf>
    <xf numFmtId="166" fontId="7" fillId="9" borderId="24" xfId="2" applyNumberFormat="1" applyFont="1" applyFill="1" applyBorder="1" applyAlignment="1">
      <alignment horizontal="center" vertical="center" wrapText="1"/>
    </xf>
    <xf numFmtId="166" fontId="6" fillId="14" borderId="24" xfId="0" applyNumberFormat="1" applyFont="1" applyFill="1" applyBorder="1" applyAlignment="1">
      <alignment horizontal="center" vertical="center" wrapText="1"/>
    </xf>
    <xf numFmtId="166" fontId="7" fillId="0" borderId="25" xfId="2" applyNumberFormat="1" applyFont="1" applyBorder="1" applyAlignment="1">
      <alignment horizontal="center" vertical="center" wrapText="1"/>
    </xf>
    <xf numFmtId="14" fontId="6" fillId="0" borderId="24" xfId="0" applyNumberFormat="1" applyFont="1" applyBorder="1" applyAlignment="1" applyProtection="1">
      <alignment horizontal="center" vertical="center" wrapText="1"/>
      <protection locked="0"/>
    </xf>
    <xf numFmtId="166" fontId="6" fillId="0" borderId="24" xfId="0" applyNumberFormat="1" applyFont="1" applyBorder="1" applyAlignment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166" fontId="0" fillId="0" borderId="25" xfId="0" applyNumberFormat="1" applyBorder="1" applyAlignment="1">
      <alignment horizontal="center" vertical="center" wrapText="1"/>
    </xf>
    <xf numFmtId="10" fontId="6" fillId="0" borderId="24" xfId="0" applyNumberFormat="1" applyFont="1" applyBorder="1" applyAlignment="1">
      <alignment horizontal="center" vertical="center" wrapText="1"/>
    </xf>
    <xf numFmtId="10" fontId="0" fillId="0" borderId="25" xfId="0" applyNumberFormat="1" applyBorder="1" applyAlignment="1">
      <alignment horizontal="center" vertical="center" wrapText="1"/>
    </xf>
    <xf numFmtId="14" fontId="6" fillId="0" borderId="25" xfId="0" applyNumberFormat="1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>
      <alignment horizontal="center" vertical="center" wrapText="1"/>
    </xf>
    <xf numFmtId="166" fontId="6" fillId="0" borderId="25" xfId="0" applyNumberFormat="1" applyFont="1" applyBorder="1" applyAlignment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4" xfId="0" applyFont="1" applyBorder="1" applyAlignment="1">
      <alignment wrapText="1"/>
    </xf>
    <xf numFmtId="0" fontId="0" fillId="0" borderId="25" xfId="0" applyBorder="1" applyAlignment="1">
      <alignment wrapText="1"/>
    </xf>
    <xf numFmtId="0" fontId="6" fillId="0" borderId="25" xfId="0" applyFont="1" applyBorder="1" applyAlignment="1">
      <alignment wrapText="1"/>
    </xf>
    <xf numFmtId="0" fontId="23" fillId="4" borderId="5" xfId="2" applyFont="1" applyFill="1" applyBorder="1" applyAlignment="1">
      <alignment horizontal="left" vertical="center" wrapText="1"/>
    </xf>
    <xf numFmtId="0" fontId="23" fillId="4" borderId="8" xfId="2" applyFont="1" applyFill="1" applyBorder="1" applyAlignment="1">
      <alignment horizontal="left" vertical="center" wrapText="1"/>
    </xf>
    <xf numFmtId="0" fontId="8" fillId="19" borderId="5" xfId="2" applyFont="1" applyFill="1" applyBorder="1" applyAlignment="1">
      <alignment horizontal="left" vertical="center" wrapText="1"/>
    </xf>
    <xf numFmtId="0" fontId="8" fillId="19" borderId="8" xfId="2" applyFont="1" applyFill="1" applyBorder="1" applyAlignment="1">
      <alignment horizontal="left" vertical="center" wrapText="1"/>
    </xf>
    <xf numFmtId="0" fontId="20" fillId="0" borderId="24" xfId="2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18" fillId="0" borderId="7" xfId="2" applyFont="1" applyBorder="1" applyAlignment="1">
      <alignment horizontal="left" vertical="center" wrapText="1"/>
    </xf>
    <xf numFmtId="0" fontId="18" fillId="0" borderId="27" xfId="2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18" fillId="0" borderId="3" xfId="2" applyFont="1" applyBorder="1" applyAlignment="1">
      <alignment horizontal="left" vertical="center" wrapText="1"/>
    </xf>
    <xf numFmtId="0" fontId="18" fillId="0" borderId="13" xfId="2" applyFont="1" applyBorder="1" applyAlignment="1">
      <alignment horizontal="left" vertical="center" wrapText="1"/>
    </xf>
    <xf numFmtId="0" fontId="18" fillId="0" borderId="0" xfId="2" applyFont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10" fontId="7" fillId="0" borderId="23" xfId="2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66" fontId="7" fillId="0" borderId="26" xfId="2" applyNumberFormat="1" applyFont="1" applyBorder="1" applyAlignment="1">
      <alignment horizontal="center" vertical="center" wrapText="1"/>
    </xf>
    <xf numFmtId="14" fontId="0" fillId="0" borderId="26" xfId="0" applyNumberFormat="1" applyBorder="1" applyAlignment="1" applyProtection="1">
      <alignment horizontal="center" vertical="center" wrapText="1"/>
      <protection locked="0"/>
    </xf>
    <xf numFmtId="0" fontId="18" fillId="0" borderId="5" xfId="2" applyFont="1" applyBorder="1" applyAlignment="1">
      <alignment horizontal="left" vertical="center" wrapText="1"/>
    </xf>
    <xf numFmtId="0" fontId="18" fillId="0" borderId="8" xfId="2" applyFont="1" applyBorder="1" applyAlignment="1">
      <alignment horizontal="left" vertical="center" wrapText="1"/>
    </xf>
    <xf numFmtId="0" fontId="8" fillId="4" borderId="7" xfId="2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166" fontId="7" fillId="0" borderId="23" xfId="2" applyNumberFormat="1" applyFont="1" applyBorder="1" applyAlignment="1">
      <alignment horizontal="center" vertical="center" wrapText="1"/>
    </xf>
    <xf numFmtId="166" fontId="7" fillId="0" borderId="25" xfId="2" applyNumberFormat="1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166" fontId="0" fillId="0" borderId="24" xfId="0" applyNumberFormat="1" applyBorder="1" applyAlignment="1">
      <alignment horizontal="center" vertical="center" wrapText="1"/>
    </xf>
    <xf numFmtId="14" fontId="7" fillId="0" borderId="25" xfId="2" applyNumberFormat="1" applyFont="1" applyBorder="1" applyAlignment="1" applyProtection="1">
      <alignment horizontal="center" vertical="center" wrapText="1"/>
      <protection locked="0"/>
    </xf>
    <xf numFmtId="10" fontId="7" fillId="0" borderId="23" xfId="1" applyNumberFormat="1" applyFont="1" applyFill="1" applyBorder="1" applyAlignment="1">
      <alignment horizontal="center" vertical="center" wrapText="1"/>
    </xf>
    <xf numFmtId="10" fontId="7" fillId="0" borderId="24" xfId="1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9" fontId="7" fillId="0" borderId="20" xfId="2" applyNumberFormat="1" applyFont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left" vertical="center" wrapText="1"/>
    </xf>
    <xf numFmtId="0" fontId="8" fillId="4" borderId="0" xfId="2" applyFont="1" applyFill="1" applyAlignment="1">
      <alignment horizontal="left" vertical="center" wrapText="1"/>
    </xf>
    <xf numFmtId="0" fontId="7" fillId="2" borderId="19" xfId="2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center" vertical="center" wrapText="1"/>
    </xf>
    <xf numFmtId="10" fontId="7" fillId="2" borderId="20" xfId="2" applyNumberFormat="1" applyFont="1" applyFill="1" applyBorder="1" applyAlignment="1">
      <alignment horizontal="center" vertical="center" wrapText="1"/>
    </xf>
    <xf numFmtId="10" fontId="7" fillId="2" borderId="21" xfId="2" applyNumberFormat="1" applyFont="1" applyFill="1" applyBorder="1" applyAlignment="1">
      <alignment horizontal="center" vertical="center" wrapText="1"/>
    </xf>
    <xf numFmtId="10" fontId="6" fillId="0" borderId="21" xfId="0" applyNumberFormat="1" applyFont="1" applyBorder="1" applyAlignment="1">
      <alignment horizontal="center" vertical="center" wrapText="1"/>
    </xf>
    <xf numFmtId="10" fontId="6" fillId="0" borderId="22" xfId="0" applyNumberFormat="1" applyFont="1" applyBorder="1" applyAlignment="1">
      <alignment horizontal="center" vertical="center" wrapText="1"/>
    </xf>
    <xf numFmtId="10" fontId="6" fillId="6" borderId="20" xfId="0" applyNumberFormat="1" applyFont="1" applyFill="1" applyBorder="1" applyAlignment="1">
      <alignment horizontal="center" vertical="center" wrapText="1"/>
    </xf>
    <xf numFmtId="10" fontId="6" fillId="6" borderId="21" xfId="0" applyNumberFormat="1" applyFont="1" applyFill="1" applyBorder="1" applyAlignment="1">
      <alignment horizontal="center" vertical="center" wrapText="1"/>
    </xf>
    <xf numFmtId="10" fontId="6" fillId="6" borderId="22" xfId="0" applyNumberFormat="1" applyFont="1" applyFill="1" applyBorder="1" applyAlignment="1">
      <alignment horizontal="center" vertical="center" wrapText="1"/>
    </xf>
    <xf numFmtId="10" fontId="6" fillId="6" borderId="23" xfId="0" applyNumberFormat="1" applyFont="1" applyFill="1" applyBorder="1" applyAlignment="1">
      <alignment horizontal="center" vertical="center" wrapText="1"/>
    </xf>
    <xf numFmtId="10" fontId="6" fillId="0" borderId="23" xfId="0" applyNumberFormat="1" applyFont="1" applyBorder="1" applyAlignment="1">
      <alignment horizontal="center" wrapText="1"/>
    </xf>
    <xf numFmtId="10" fontId="7" fillId="2" borderId="32" xfId="2" applyNumberFormat="1" applyFont="1" applyFill="1" applyBorder="1" applyAlignment="1">
      <alignment horizontal="center" vertical="center" wrapText="1"/>
    </xf>
    <xf numFmtId="10" fontId="7" fillId="2" borderId="7" xfId="2" applyNumberFormat="1" applyFont="1" applyFill="1" applyBorder="1" applyAlignment="1">
      <alignment horizontal="center" vertical="center" wrapText="1"/>
    </xf>
    <xf numFmtId="10" fontId="6" fillId="0" borderId="7" xfId="0" applyNumberFormat="1" applyFont="1" applyBorder="1" applyAlignment="1">
      <alignment horizontal="center" vertical="center" wrapText="1"/>
    </xf>
    <xf numFmtId="10" fontId="6" fillId="0" borderId="4" xfId="0" applyNumberFormat="1" applyFont="1" applyBorder="1" applyAlignment="1">
      <alignment horizontal="center" vertical="center" wrapText="1"/>
    </xf>
    <xf numFmtId="10" fontId="7" fillId="2" borderId="13" xfId="2" applyNumberFormat="1" applyFont="1" applyFill="1" applyBorder="1" applyAlignment="1">
      <alignment horizontal="center" vertical="center"/>
    </xf>
    <xf numFmtId="10" fontId="7" fillId="2" borderId="15" xfId="2" applyNumberFormat="1" applyFont="1" applyFill="1" applyBorder="1" applyAlignment="1">
      <alignment horizontal="center" vertical="center"/>
    </xf>
    <xf numFmtId="10" fontId="6" fillId="0" borderId="20" xfId="0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9" fontId="7" fillId="0" borderId="23" xfId="2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9" fontId="7" fillId="0" borderId="31" xfId="2" applyNumberFormat="1" applyFont="1" applyBorder="1" applyAlignment="1">
      <alignment horizontal="center" vertical="center" wrapText="1"/>
    </xf>
    <xf numFmtId="9" fontId="7" fillId="0" borderId="8" xfId="2" applyNumberFormat="1" applyFont="1" applyBorder="1" applyAlignment="1">
      <alignment horizontal="center" vertical="center" wrapText="1"/>
    </xf>
    <xf numFmtId="9" fontId="7" fillId="0" borderId="12" xfId="2" applyNumberFormat="1" applyFont="1" applyBorder="1" applyAlignment="1">
      <alignment horizontal="center"/>
    </xf>
    <xf numFmtId="0" fontId="7" fillId="0" borderId="20" xfId="2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9" fillId="0" borderId="20" xfId="2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7" fillId="0" borderId="23" xfId="2" applyFont="1" applyBorder="1" applyAlignment="1">
      <alignment horizontal="center" vertical="center" wrapText="1"/>
    </xf>
    <xf numFmtId="0" fontId="12" fillId="5" borderId="38" xfId="2" applyFont="1" applyFill="1" applyBorder="1" applyAlignment="1" applyProtection="1">
      <alignment horizontal="center" wrapText="1"/>
      <protection locked="0"/>
    </xf>
    <xf numFmtId="0" fontId="20" fillId="6" borderId="20" xfId="2" applyFont="1" applyFill="1" applyBorder="1" applyAlignment="1">
      <alignment horizontal="left" wrapText="1"/>
    </xf>
    <xf numFmtId="0" fontId="20" fillId="6" borderId="22" xfId="2" applyFont="1" applyFill="1" applyBorder="1" applyAlignment="1">
      <alignment horizontal="left" wrapText="1"/>
    </xf>
    <xf numFmtId="0" fontId="7" fillId="17" borderId="20" xfId="2" applyFont="1" applyFill="1" applyBorder="1" applyAlignment="1">
      <alignment horizontal="left" vertical="center" wrapText="1"/>
    </xf>
    <xf numFmtId="0" fontId="7" fillId="17" borderId="22" xfId="2" applyFont="1" applyFill="1" applyBorder="1" applyAlignment="1">
      <alignment horizontal="left" vertical="center" wrapText="1"/>
    </xf>
    <xf numFmtId="0" fontId="6" fillId="14" borderId="26" xfId="0" applyFont="1" applyFill="1" applyBorder="1" applyAlignment="1">
      <alignment horizontal="center" vertical="center" wrapText="1"/>
    </xf>
    <xf numFmtId="0" fontId="0" fillId="14" borderId="26" xfId="0" applyFill="1" applyBorder="1" applyAlignment="1">
      <alignment horizontal="center" vertical="center" wrapText="1"/>
    </xf>
    <xf numFmtId="0" fontId="0" fillId="14" borderId="25" xfId="0" applyFill="1" applyBorder="1" applyAlignment="1">
      <alignment horizontal="center" vertical="center" wrapText="1"/>
    </xf>
    <xf numFmtId="0" fontId="18" fillId="0" borderId="43" xfId="2" applyFont="1" applyBorder="1" applyAlignment="1">
      <alignment horizontal="center" vertical="center" wrapText="1"/>
    </xf>
    <xf numFmtId="0" fontId="18" fillId="0" borderId="44" xfId="2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166" fontId="0" fillId="0" borderId="26" xfId="0" applyNumberFormat="1" applyBorder="1" applyAlignment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  <protection locked="0"/>
    </xf>
    <xf numFmtId="0" fontId="3" fillId="20" borderId="3" xfId="0" applyFont="1" applyFill="1" applyBorder="1" applyAlignment="1">
      <alignment horizontal="left" vertical="center" wrapText="1"/>
    </xf>
    <xf numFmtId="0" fontId="3" fillId="20" borderId="27" xfId="0" applyFont="1" applyFill="1" applyBorder="1" applyAlignment="1">
      <alignment horizontal="left" vertical="center" wrapText="1"/>
    </xf>
    <xf numFmtId="0" fontId="3" fillId="20" borderId="16" xfId="0" applyFont="1" applyFill="1" applyBorder="1" applyAlignment="1">
      <alignment horizontal="left" vertical="center" wrapText="1"/>
    </xf>
    <xf numFmtId="0" fontId="3" fillId="20" borderId="29" xfId="0" applyFont="1" applyFill="1" applyBorder="1" applyAlignment="1">
      <alignment horizontal="left" vertical="center" wrapText="1"/>
    </xf>
    <xf numFmtId="166" fontId="3" fillId="0" borderId="24" xfId="0" applyNumberFormat="1" applyFont="1" applyBorder="1" applyAlignment="1">
      <alignment horizontal="center" vertical="center" wrapText="1"/>
    </xf>
    <xf numFmtId="166" fontId="3" fillId="0" borderId="25" xfId="0" applyNumberFormat="1" applyFont="1" applyBorder="1" applyAlignment="1">
      <alignment horizontal="center" vertical="center" wrapText="1"/>
    </xf>
    <xf numFmtId="0" fontId="8" fillId="21" borderId="9" xfId="0" applyFont="1" applyFill="1" applyBorder="1" applyAlignment="1">
      <alignment horizontal="center" vertical="center" wrapText="1"/>
    </xf>
    <xf numFmtId="0" fontId="8" fillId="21" borderId="11" xfId="0" applyFont="1" applyFill="1" applyBorder="1" applyAlignment="1">
      <alignment horizontal="center" vertical="center" wrapText="1"/>
    </xf>
    <xf numFmtId="0" fontId="8" fillId="21" borderId="23" xfId="2" applyFont="1" applyFill="1" applyBorder="1" applyAlignment="1">
      <alignment horizontal="left" vertical="center" wrapText="1"/>
    </xf>
    <xf numFmtId="0" fontId="8" fillId="21" borderId="3" xfId="2" applyFont="1" applyFill="1" applyBorder="1" applyAlignment="1">
      <alignment horizontal="left" vertical="center" wrapText="1"/>
    </xf>
    <xf numFmtId="0" fontId="8" fillId="21" borderId="27" xfId="2" applyFont="1" applyFill="1" applyBorder="1" applyAlignment="1">
      <alignment horizontal="left" vertical="center" wrapText="1"/>
    </xf>
    <xf numFmtId="0" fontId="6" fillId="20" borderId="13" xfId="0" applyFont="1" applyFill="1" applyBorder="1" applyAlignment="1">
      <alignment horizontal="left" vertical="center" wrapText="1"/>
    </xf>
    <xf numFmtId="0" fontId="6" fillId="20" borderId="28" xfId="0" applyFont="1" applyFill="1" applyBorder="1" applyAlignment="1">
      <alignment horizontal="left" vertical="center" wrapText="1"/>
    </xf>
    <xf numFmtId="0" fontId="0" fillId="20" borderId="27" xfId="0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8" fillId="21" borderId="16" xfId="2" applyFont="1" applyFill="1" applyBorder="1" applyAlignment="1">
      <alignment horizontal="left" vertical="center" wrapText="1"/>
    </xf>
    <xf numFmtId="0" fontId="8" fillId="21" borderId="18" xfId="2" applyFont="1" applyFill="1" applyBorder="1" applyAlignment="1">
      <alignment horizontal="left" vertical="center" wrapText="1"/>
    </xf>
    <xf numFmtId="0" fontId="8" fillId="21" borderId="5" xfId="2" applyFont="1" applyFill="1" applyBorder="1" applyAlignment="1">
      <alignment horizontal="left" vertical="center" wrapText="1"/>
    </xf>
    <xf numFmtId="0" fontId="8" fillId="21" borderId="8" xfId="2" applyFont="1" applyFill="1" applyBorder="1" applyAlignment="1">
      <alignment horizontal="left" vertical="center" wrapText="1"/>
    </xf>
    <xf numFmtId="0" fontId="0" fillId="20" borderId="33" xfId="0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9" fillId="6" borderId="20" xfId="2" applyFont="1" applyFill="1" applyBorder="1" applyAlignment="1">
      <alignment horizontal="left" wrapText="1"/>
    </xf>
    <xf numFmtId="0" fontId="9" fillId="6" borderId="22" xfId="2" applyFont="1" applyFill="1" applyBorder="1" applyAlignment="1">
      <alignment horizontal="left" wrapText="1"/>
    </xf>
    <xf numFmtId="0" fontId="9" fillId="17" borderId="20" xfId="2" applyFont="1" applyFill="1" applyBorder="1" applyAlignment="1">
      <alignment horizontal="left" vertical="center" wrapText="1"/>
    </xf>
    <xf numFmtId="0" fontId="9" fillId="17" borderId="22" xfId="2" applyFont="1" applyFill="1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166" fontId="7" fillId="9" borderId="26" xfId="2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4" fontId="7" fillId="0" borderId="26" xfId="2" applyNumberFormat="1" applyFont="1" applyBorder="1" applyAlignment="1" applyProtection="1">
      <alignment horizontal="center" vertical="center" wrapText="1"/>
      <protection locked="0"/>
    </xf>
    <xf numFmtId="0" fontId="20" fillId="0" borderId="26" xfId="2" applyFont="1" applyBorder="1" applyAlignment="1">
      <alignment horizontal="center" vertical="center" wrapText="1"/>
    </xf>
    <xf numFmtId="0" fontId="18" fillId="0" borderId="28" xfId="2" applyFont="1" applyBorder="1" applyAlignment="1">
      <alignment horizontal="left" vertical="center" wrapText="1"/>
    </xf>
    <xf numFmtId="166" fontId="7" fillId="9" borderId="25" xfId="2" applyNumberFormat="1" applyFont="1" applyFill="1" applyBorder="1" applyAlignment="1">
      <alignment horizontal="center" vertical="center" wrapText="1"/>
    </xf>
    <xf numFmtId="166" fontId="6" fillId="0" borderId="23" xfId="0" applyNumberFormat="1" applyFont="1" applyBorder="1" applyAlignment="1">
      <alignment horizontal="center" vertical="center" wrapText="1"/>
    </xf>
    <xf numFmtId="166" fontId="7" fillId="0" borderId="23" xfId="2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9" fillId="0" borderId="22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166" fontId="9" fillId="0" borderId="24" xfId="0" applyNumberFormat="1" applyFont="1" applyBorder="1" applyAlignment="1">
      <alignment horizontal="center" vertical="center" wrapText="1"/>
    </xf>
    <xf numFmtId="166" fontId="9" fillId="0" borderId="25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14" fontId="9" fillId="0" borderId="24" xfId="0" applyNumberFormat="1" applyFont="1" applyBorder="1" applyAlignment="1" applyProtection="1">
      <alignment horizontal="center" vertical="center" wrapText="1"/>
      <protection locked="0"/>
    </xf>
    <xf numFmtId="14" fontId="9" fillId="0" borderId="25" xfId="0" applyNumberFormat="1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166" fontId="0" fillId="0" borderId="23" xfId="0" applyNumberFormat="1" applyBorder="1" applyAlignment="1">
      <alignment horizontal="center" vertical="center" wrapText="1"/>
    </xf>
  </cellXfs>
  <cellStyles count="5">
    <cellStyle name="Migliaia 2" xfId="3" xr:uid="{65E5DFD8-8810-48D3-BB40-A55115048159}"/>
    <cellStyle name="Neutral" xfId="4" builtinId="28"/>
    <cellStyle name="Normal" xfId="0" builtinId="0"/>
    <cellStyle name="Per cent" xfId="1" builtinId="5"/>
    <cellStyle name="Standard 2" xfId="2" xr:uid="{DC9E2376-79DC-4237-913A-F074F0374F7E}"/>
  </cellStyles>
  <dxfs count="0"/>
  <tableStyles count="0" defaultTableStyle="TableStyleMedium2" defaultPivotStyle="PivotStyleLight16"/>
  <colors>
    <mruColors>
      <color rgb="FF00FFFF"/>
      <color rgb="FF00B05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EE9D-832E-42F8-A2D6-754569307E04}">
  <sheetPr>
    <tabColor rgb="FFFFFF00"/>
  </sheetPr>
  <dimension ref="B1:M133"/>
  <sheetViews>
    <sheetView tabSelected="1" topLeftCell="A10" zoomScale="70" zoomScaleNormal="70" workbookViewId="0">
      <selection activeCell="G22" sqref="G22:H22"/>
    </sheetView>
  </sheetViews>
  <sheetFormatPr baseColWidth="10" defaultColWidth="11.5" defaultRowHeight="15" x14ac:dyDescent="0.2"/>
  <cols>
    <col min="2" max="2" width="27.1640625" customWidth="1"/>
    <col min="3" max="3" width="26.5" customWidth="1"/>
    <col min="4" max="4" width="20.33203125" customWidth="1"/>
    <col min="5" max="5" width="12.5" customWidth="1"/>
    <col min="6" max="6" width="22.5" customWidth="1"/>
    <col min="7" max="7" width="14.5" customWidth="1"/>
    <col min="8" max="8" width="15.6640625" customWidth="1"/>
    <col min="9" max="9" width="24.33203125" customWidth="1"/>
    <col min="10" max="10" width="18.6640625" customWidth="1"/>
    <col min="11" max="12" width="24.33203125" customWidth="1"/>
    <col min="13" max="13" width="15.5" customWidth="1"/>
  </cols>
  <sheetData>
    <row r="1" spans="2:13" ht="48" customHeight="1" x14ac:dyDescent="0.3">
      <c r="B1" s="139" t="s">
        <v>119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3" spans="2:13" ht="21" x14ac:dyDescent="0.25">
      <c r="B3" s="106" t="s">
        <v>117</v>
      </c>
      <c r="C3" s="133" t="s">
        <v>0</v>
      </c>
      <c r="D3" s="134"/>
      <c r="E3" s="134"/>
      <c r="F3" s="134"/>
      <c r="G3" s="134"/>
      <c r="H3" s="134"/>
      <c r="I3" s="134"/>
      <c r="J3" s="134"/>
      <c r="K3" s="134"/>
      <c r="L3" s="134"/>
      <c r="M3" s="135"/>
    </row>
    <row r="4" spans="2:13" ht="21" x14ac:dyDescent="0.25">
      <c r="B4" s="28" t="s">
        <v>1</v>
      </c>
      <c r="C4" s="133" t="s">
        <v>0</v>
      </c>
      <c r="D4" s="134"/>
      <c r="E4" s="134"/>
      <c r="F4" s="134"/>
      <c r="G4" s="134"/>
      <c r="H4" s="134"/>
      <c r="I4" s="134"/>
      <c r="J4" s="134"/>
      <c r="K4" s="134"/>
      <c r="L4" s="134"/>
      <c r="M4" s="135"/>
    </row>
    <row r="5" spans="2:13" ht="32" x14ac:dyDescent="0.25">
      <c r="B5" s="106" t="s">
        <v>116</v>
      </c>
      <c r="C5" s="133" t="s">
        <v>0</v>
      </c>
      <c r="D5" s="134"/>
      <c r="E5" s="134"/>
      <c r="F5" s="134"/>
      <c r="G5" s="134"/>
      <c r="H5" s="134"/>
      <c r="I5" s="134"/>
      <c r="J5" s="134"/>
      <c r="K5" s="134"/>
      <c r="L5" s="134"/>
      <c r="M5" s="135"/>
    </row>
    <row r="6" spans="2:13" ht="21" x14ac:dyDescent="0.25">
      <c r="B6" s="28" t="s">
        <v>115</v>
      </c>
      <c r="C6" s="133" t="s">
        <v>0</v>
      </c>
      <c r="D6" s="134"/>
      <c r="E6" s="134"/>
      <c r="F6" s="134"/>
      <c r="G6" s="134"/>
      <c r="H6" s="134"/>
      <c r="I6" s="134"/>
      <c r="J6" s="134"/>
      <c r="K6" s="134"/>
      <c r="L6" s="134"/>
      <c r="M6" s="135"/>
    </row>
    <row r="7" spans="2:13" ht="16" thickBot="1" x14ac:dyDescent="0.25"/>
    <row r="8" spans="2:13" ht="30" thickBot="1" x14ac:dyDescent="0.4">
      <c r="B8" s="144" t="s">
        <v>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6"/>
    </row>
    <row r="9" spans="2:13" ht="30" thickBot="1" x14ac:dyDescent="0.4">
      <c r="B9" s="144" t="s">
        <v>3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6"/>
    </row>
    <row r="10" spans="2:13" ht="16" thickBot="1" x14ac:dyDescent="0.25">
      <c r="B10" s="151" t="s">
        <v>4</v>
      </c>
      <c r="C10" s="152"/>
      <c r="D10" s="149" t="s">
        <v>5</v>
      </c>
      <c r="E10" s="147" t="s">
        <v>6</v>
      </c>
      <c r="F10" s="148"/>
      <c r="G10" s="147" t="s">
        <v>7</v>
      </c>
      <c r="H10" s="148"/>
      <c r="I10" s="147" t="s">
        <v>8</v>
      </c>
      <c r="J10" s="148"/>
      <c r="K10" s="147" t="s">
        <v>9</v>
      </c>
      <c r="L10" s="148"/>
      <c r="M10" s="153" t="s">
        <v>10</v>
      </c>
    </row>
    <row r="11" spans="2:13" ht="21" thickBot="1" x14ac:dyDescent="0.3">
      <c r="B11" s="29" t="s">
        <v>11</v>
      </c>
      <c r="C11" s="29" t="s">
        <v>12</v>
      </c>
      <c r="D11" s="150"/>
      <c r="E11" s="147" t="s">
        <v>13</v>
      </c>
      <c r="F11" s="148"/>
      <c r="G11" s="147" t="s">
        <v>13</v>
      </c>
      <c r="H11" s="148"/>
      <c r="I11" s="147" t="s">
        <v>13</v>
      </c>
      <c r="J11" s="148"/>
      <c r="K11" s="147" t="s">
        <v>13</v>
      </c>
      <c r="L11" s="148"/>
      <c r="M11" s="128"/>
    </row>
    <row r="12" spans="2:13" ht="36" customHeight="1" thickBot="1" x14ac:dyDescent="0.25">
      <c r="B12" s="126" t="s">
        <v>14</v>
      </c>
      <c r="C12" s="30" t="s">
        <v>15</v>
      </c>
      <c r="D12" s="77"/>
      <c r="E12" s="136"/>
      <c r="F12" s="137"/>
      <c r="G12" s="136"/>
      <c r="H12" s="137"/>
      <c r="I12" s="136"/>
      <c r="J12" s="137"/>
      <c r="K12" s="136"/>
      <c r="L12" s="137"/>
      <c r="M12" s="129">
        <f>SUM(E19+G19+I19+K19)</f>
        <v>0</v>
      </c>
    </row>
    <row r="13" spans="2:13" ht="36" customHeight="1" thickBot="1" x14ac:dyDescent="0.25">
      <c r="B13" s="127"/>
      <c r="C13" s="141" t="s">
        <v>16</v>
      </c>
      <c r="D13" s="79"/>
      <c r="E13" s="142"/>
      <c r="F13" s="143"/>
      <c r="G13" s="142"/>
      <c r="H13" s="143"/>
      <c r="I13" s="142"/>
      <c r="J13" s="143"/>
      <c r="K13" s="142"/>
      <c r="L13" s="143"/>
      <c r="M13" s="154"/>
    </row>
    <row r="14" spans="2:13" ht="36" customHeight="1" thickBot="1" x14ac:dyDescent="0.25">
      <c r="B14" s="127"/>
      <c r="C14" s="130"/>
      <c r="D14" s="79"/>
      <c r="E14" s="142"/>
      <c r="F14" s="143"/>
      <c r="G14" s="142"/>
      <c r="H14" s="143"/>
      <c r="I14" s="142"/>
      <c r="J14" s="143"/>
      <c r="K14" s="142"/>
      <c r="L14" s="143"/>
      <c r="M14" s="154"/>
    </row>
    <row r="15" spans="2:13" ht="36" customHeight="1" thickBot="1" x14ac:dyDescent="0.25">
      <c r="B15" s="127"/>
      <c r="C15" s="130"/>
      <c r="D15" s="79"/>
      <c r="E15" s="142"/>
      <c r="F15" s="143"/>
      <c r="G15" s="142"/>
      <c r="H15" s="143"/>
      <c r="I15" s="142"/>
      <c r="J15" s="143"/>
      <c r="K15" s="142"/>
      <c r="L15" s="143"/>
      <c r="M15" s="154"/>
    </row>
    <row r="16" spans="2:13" ht="36" customHeight="1" thickBot="1" x14ac:dyDescent="0.25">
      <c r="B16" s="127"/>
      <c r="C16" s="130"/>
      <c r="D16" s="79"/>
      <c r="E16" s="142"/>
      <c r="F16" s="143"/>
      <c r="G16" s="142"/>
      <c r="H16" s="143"/>
      <c r="I16" s="142"/>
      <c r="J16" s="143"/>
      <c r="K16" s="142"/>
      <c r="L16" s="143"/>
      <c r="M16" s="154"/>
    </row>
    <row r="17" spans="2:13" ht="36.5" customHeight="1" thickBot="1" x14ac:dyDescent="0.25">
      <c r="B17" s="127"/>
      <c r="C17" s="128"/>
      <c r="D17" s="79"/>
      <c r="E17" s="124"/>
      <c r="F17" s="138"/>
      <c r="G17" s="124"/>
      <c r="H17" s="138"/>
      <c r="I17" s="142"/>
      <c r="J17" s="143"/>
      <c r="K17" s="124"/>
      <c r="L17" s="138"/>
      <c r="M17" s="130"/>
    </row>
    <row r="18" spans="2:13" ht="35" customHeight="1" thickBot="1" x14ac:dyDescent="0.25">
      <c r="B18" s="127"/>
      <c r="C18" s="104" t="s">
        <v>17</v>
      </c>
      <c r="D18" s="77"/>
      <c r="E18" s="122"/>
      <c r="F18" s="123"/>
      <c r="G18" s="122"/>
      <c r="H18" s="123"/>
      <c r="I18" s="122"/>
      <c r="J18" s="123"/>
      <c r="K18" s="122"/>
      <c r="L18" s="123"/>
      <c r="M18" s="130"/>
    </row>
    <row r="19" spans="2:13" ht="26.5" customHeight="1" thickBot="1" x14ac:dyDescent="0.25">
      <c r="B19" s="128"/>
      <c r="C19" s="157" t="s">
        <v>18</v>
      </c>
      <c r="D19" s="158"/>
      <c r="E19" s="124">
        <f>SUM(E12:E18)</f>
        <v>0</v>
      </c>
      <c r="F19" s="125"/>
      <c r="G19" s="124">
        <f t="shared" ref="G19" si="0">SUM(G12:G18)</f>
        <v>0</v>
      </c>
      <c r="H19" s="125"/>
      <c r="I19" s="124">
        <f t="shared" ref="I19" si="1">SUM(I12:I18)</f>
        <v>0</v>
      </c>
      <c r="J19" s="125"/>
      <c r="K19" s="124">
        <f t="shared" ref="K19" si="2">SUM(K12:K18)</f>
        <v>0</v>
      </c>
      <c r="L19" s="125"/>
      <c r="M19" s="128"/>
    </row>
    <row r="20" spans="2:13" ht="26.5" customHeight="1" thickBot="1" x14ac:dyDescent="0.25">
      <c r="B20" s="126" t="s">
        <v>19</v>
      </c>
      <c r="C20" s="30" t="s">
        <v>15</v>
      </c>
      <c r="D20" s="77"/>
      <c r="E20" s="136"/>
      <c r="F20" s="137"/>
      <c r="G20" s="136"/>
      <c r="H20" s="137"/>
      <c r="I20" s="136"/>
      <c r="J20" s="137"/>
      <c r="K20" s="136"/>
      <c r="L20" s="137"/>
      <c r="M20" s="129">
        <f>SUM(E27+G27+I27+K27)</f>
        <v>0</v>
      </c>
    </row>
    <row r="21" spans="2:13" ht="26.5" customHeight="1" thickBot="1" x14ac:dyDescent="0.25">
      <c r="B21" s="127"/>
      <c r="C21" s="141" t="s">
        <v>16</v>
      </c>
      <c r="D21" s="79"/>
      <c r="E21" s="142"/>
      <c r="F21" s="143"/>
      <c r="G21" s="142"/>
      <c r="H21" s="143"/>
      <c r="I21" s="142"/>
      <c r="J21" s="143"/>
      <c r="K21" s="142"/>
      <c r="L21" s="143"/>
      <c r="M21" s="154"/>
    </row>
    <row r="22" spans="2:13" ht="26.5" customHeight="1" thickBot="1" x14ac:dyDescent="0.25">
      <c r="B22" s="127"/>
      <c r="C22" s="130"/>
      <c r="D22" s="79"/>
      <c r="E22" s="142"/>
      <c r="F22" s="143"/>
      <c r="G22" s="142"/>
      <c r="H22" s="143"/>
      <c r="I22" s="142"/>
      <c r="J22" s="143"/>
      <c r="K22" s="142"/>
      <c r="L22" s="143"/>
      <c r="M22" s="154"/>
    </row>
    <row r="23" spans="2:13" ht="26.5" customHeight="1" thickBot="1" x14ac:dyDescent="0.25">
      <c r="B23" s="127"/>
      <c r="C23" s="130"/>
      <c r="D23" s="79"/>
      <c r="E23" s="142"/>
      <c r="F23" s="143"/>
      <c r="G23" s="142"/>
      <c r="H23" s="143"/>
      <c r="I23" s="142"/>
      <c r="J23" s="143"/>
      <c r="K23" s="142"/>
      <c r="L23" s="143"/>
      <c r="M23" s="154"/>
    </row>
    <row r="24" spans="2:13" ht="26.5" customHeight="1" thickBot="1" x14ac:dyDescent="0.25">
      <c r="B24" s="127"/>
      <c r="C24" s="130"/>
      <c r="D24" s="79"/>
      <c r="E24" s="142"/>
      <c r="F24" s="143"/>
      <c r="G24" s="142"/>
      <c r="H24" s="143"/>
      <c r="I24" s="142"/>
      <c r="J24" s="143"/>
      <c r="K24" s="142"/>
      <c r="L24" s="143"/>
      <c r="M24" s="154"/>
    </row>
    <row r="25" spans="2:13" ht="26.5" customHeight="1" thickBot="1" x14ac:dyDescent="0.25">
      <c r="B25" s="127"/>
      <c r="C25" s="128"/>
      <c r="D25" s="79"/>
      <c r="E25" s="124"/>
      <c r="F25" s="138"/>
      <c r="G25" s="124"/>
      <c r="H25" s="138"/>
      <c r="I25" s="142"/>
      <c r="J25" s="143"/>
      <c r="K25" s="124"/>
      <c r="L25" s="138"/>
      <c r="M25" s="130"/>
    </row>
    <row r="26" spans="2:13" ht="30.5" customHeight="1" thickBot="1" x14ac:dyDescent="0.25">
      <c r="B26" s="127"/>
      <c r="C26" s="104" t="s">
        <v>17</v>
      </c>
      <c r="D26" s="77"/>
      <c r="E26" s="122"/>
      <c r="F26" s="123"/>
      <c r="G26" s="122"/>
      <c r="H26" s="123"/>
      <c r="I26" s="122"/>
      <c r="J26" s="123"/>
      <c r="K26" s="122"/>
      <c r="L26" s="123"/>
      <c r="M26" s="130"/>
    </row>
    <row r="27" spans="2:13" ht="18" customHeight="1" thickBot="1" x14ac:dyDescent="0.25">
      <c r="B27" s="128"/>
      <c r="C27" s="157" t="s">
        <v>18</v>
      </c>
      <c r="D27" s="158"/>
      <c r="E27" s="124">
        <f>SUM(E20:E26)</f>
        <v>0</v>
      </c>
      <c r="F27" s="125"/>
      <c r="G27" s="124">
        <f t="shared" ref="G27" si="3">SUM(G20:G26)</f>
        <v>0</v>
      </c>
      <c r="H27" s="125"/>
      <c r="I27" s="124">
        <f t="shared" ref="I27" si="4">SUM(I20:I26)</f>
        <v>0</v>
      </c>
      <c r="J27" s="125"/>
      <c r="K27" s="124">
        <f t="shared" ref="K27" si="5">SUM(K20:K26)</f>
        <v>0</v>
      </c>
      <c r="L27" s="125"/>
      <c r="M27" s="128"/>
    </row>
    <row r="29" spans="2:13" ht="16" thickBot="1" x14ac:dyDescent="0.25"/>
    <row r="30" spans="2:13" ht="16" thickBot="1" x14ac:dyDescent="0.25">
      <c r="B30" s="155" t="s">
        <v>20</v>
      </c>
      <c r="C30" s="156"/>
      <c r="D30" s="149" t="s">
        <v>5</v>
      </c>
      <c r="E30" s="147" t="s">
        <v>6</v>
      </c>
      <c r="F30" s="148"/>
      <c r="G30" s="147" t="s">
        <v>7</v>
      </c>
      <c r="H30" s="148"/>
      <c r="I30" s="147" t="s">
        <v>8</v>
      </c>
      <c r="J30" s="148"/>
      <c r="K30" s="147" t="s">
        <v>9</v>
      </c>
      <c r="L30" s="148"/>
      <c r="M30" s="153" t="s">
        <v>10</v>
      </c>
    </row>
    <row r="31" spans="2:13" ht="21" thickBot="1" x14ac:dyDescent="0.3">
      <c r="B31" s="29" t="s">
        <v>11</v>
      </c>
      <c r="C31" s="29" t="s">
        <v>12</v>
      </c>
      <c r="D31" s="150"/>
      <c r="E31" s="147" t="s">
        <v>13</v>
      </c>
      <c r="F31" s="148"/>
      <c r="G31" s="147" t="s">
        <v>13</v>
      </c>
      <c r="H31" s="148"/>
      <c r="I31" s="147" t="s">
        <v>13</v>
      </c>
      <c r="J31" s="148"/>
      <c r="K31" s="147" t="s">
        <v>13</v>
      </c>
      <c r="L31" s="148"/>
      <c r="M31" s="128"/>
    </row>
    <row r="32" spans="2:13" ht="27" customHeight="1" thickBot="1" x14ac:dyDescent="0.25">
      <c r="B32" s="126" t="s">
        <v>21</v>
      </c>
      <c r="C32" s="102"/>
      <c r="D32" s="77"/>
      <c r="E32" s="136"/>
      <c r="F32" s="137"/>
      <c r="G32" s="136"/>
      <c r="H32" s="137"/>
      <c r="I32" s="136"/>
      <c r="J32" s="137"/>
      <c r="K32" s="136"/>
      <c r="L32" s="137"/>
      <c r="M32" s="129">
        <f>SUM(E35+G35+I35+K35)</f>
        <v>0</v>
      </c>
    </row>
    <row r="33" spans="2:13" ht="30.5" customHeight="1" thickBot="1" x14ac:dyDescent="0.25">
      <c r="B33" s="127"/>
      <c r="C33" s="103"/>
      <c r="D33" s="79"/>
      <c r="E33" s="124"/>
      <c r="F33" s="138"/>
      <c r="G33" s="124"/>
      <c r="H33" s="138"/>
      <c r="I33" s="124"/>
      <c r="J33" s="138"/>
      <c r="K33" s="124"/>
      <c r="L33" s="138"/>
      <c r="M33" s="130"/>
    </row>
    <row r="34" spans="2:13" ht="30.5" customHeight="1" thickBot="1" x14ac:dyDescent="0.25">
      <c r="B34" s="127"/>
      <c r="C34" s="105"/>
      <c r="D34" s="77"/>
      <c r="E34" s="122"/>
      <c r="F34" s="123"/>
      <c r="G34" s="122"/>
      <c r="H34" s="123"/>
      <c r="I34" s="122"/>
      <c r="J34" s="123"/>
      <c r="K34" s="122"/>
      <c r="L34" s="123"/>
      <c r="M34" s="130"/>
    </row>
    <row r="35" spans="2:13" ht="16" thickBot="1" x14ac:dyDescent="0.25">
      <c r="B35" s="128"/>
      <c r="C35" s="131" t="s">
        <v>18</v>
      </c>
      <c r="D35" s="132"/>
      <c r="E35" s="124">
        <f>SUM(E32:E34)</f>
        <v>0</v>
      </c>
      <c r="F35" s="125"/>
      <c r="G35" s="124">
        <f t="shared" ref="G35" si="6">SUM(G32:G34)</f>
        <v>0</v>
      </c>
      <c r="H35" s="125"/>
      <c r="I35" s="124">
        <f t="shared" ref="I35" si="7">SUM(I32:I34)</f>
        <v>0</v>
      </c>
      <c r="J35" s="125"/>
      <c r="K35" s="124">
        <f t="shared" ref="K35" si="8">SUM(K32:K34)</f>
        <v>0</v>
      </c>
      <c r="L35" s="125"/>
      <c r="M35" s="128"/>
    </row>
    <row r="36" spans="2:13" ht="21" thickBot="1" x14ac:dyDescent="0.3">
      <c r="B36" s="29" t="s">
        <v>11</v>
      </c>
      <c r="C36" s="29" t="s">
        <v>12</v>
      </c>
      <c r="D36" s="118"/>
      <c r="E36" s="119"/>
      <c r="F36" s="120"/>
      <c r="G36" s="119"/>
      <c r="H36" s="120"/>
      <c r="I36" s="119"/>
      <c r="J36" s="120"/>
      <c r="K36" s="119"/>
      <c r="L36" s="120"/>
      <c r="M36" s="121"/>
    </row>
    <row r="37" spans="2:13" ht="27" customHeight="1" thickBot="1" x14ac:dyDescent="0.25">
      <c r="B37" s="126" t="s">
        <v>120</v>
      </c>
      <c r="C37" s="102"/>
      <c r="D37" s="77"/>
      <c r="E37" s="136"/>
      <c r="F37" s="137"/>
      <c r="G37" s="136"/>
      <c r="H37" s="137"/>
      <c r="I37" s="136"/>
      <c r="J37" s="137"/>
      <c r="K37" s="136"/>
      <c r="L37" s="137"/>
      <c r="M37" s="129">
        <f>SUM(E40+G40+I40+K40)</f>
        <v>0</v>
      </c>
    </row>
    <row r="38" spans="2:13" ht="27.5" customHeight="1" thickBot="1" x14ac:dyDescent="0.25">
      <c r="B38" s="127"/>
      <c r="C38" s="103"/>
      <c r="D38" s="79"/>
      <c r="E38" s="124"/>
      <c r="F38" s="138"/>
      <c r="G38" s="124"/>
      <c r="H38" s="138"/>
      <c r="I38" s="124"/>
      <c r="J38" s="138"/>
      <c r="K38" s="124"/>
      <c r="L38" s="138"/>
      <c r="M38" s="130"/>
    </row>
    <row r="39" spans="2:13" ht="16" thickBot="1" x14ac:dyDescent="0.25">
      <c r="B39" s="127"/>
      <c r="C39" s="105"/>
      <c r="D39" s="77"/>
      <c r="E39" s="122"/>
      <c r="F39" s="123"/>
      <c r="G39" s="122"/>
      <c r="H39" s="123"/>
      <c r="I39" s="122"/>
      <c r="J39" s="123"/>
      <c r="K39" s="122"/>
      <c r="L39" s="123"/>
      <c r="M39" s="130"/>
    </row>
    <row r="40" spans="2:13" ht="16" thickBot="1" x14ac:dyDescent="0.25">
      <c r="B40" s="128"/>
      <c r="C40" s="131" t="s">
        <v>18</v>
      </c>
      <c r="D40" s="132"/>
      <c r="E40" s="124">
        <f>SUM(E37:E39)</f>
        <v>0</v>
      </c>
      <c r="F40" s="125"/>
      <c r="G40" s="124">
        <f t="shared" ref="G40" si="9">SUM(G37:G39)</f>
        <v>0</v>
      </c>
      <c r="H40" s="125"/>
      <c r="I40" s="124">
        <f t="shared" ref="I40" si="10">SUM(I37:I39)</f>
        <v>0</v>
      </c>
      <c r="J40" s="125"/>
      <c r="K40" s="124">
        <f t="shared" ref="K40" si="11">SUM(K37:K39)</f>
        <v>0</v>
      </c>
      <c r="L40" s="125"/>
      <c r="M40" s="128"/>
    </row>
    <row r="129" spans="2:2" x14ac:dyDescent="0.2">
      <c r="B129" s="55"/>
    </row>
    <row r="130" spans="2:2" x14ac:dyDescent="0.2">
      <c r="B130" s="55"/>
    </row>
    <row r="131" spans="2:2" x14ac:dyDescent="0.2">
      <c r="B131" s="55"/>
    </row>
    <row r="132" spans="2:2" x14ac:dyDescent="0.2">
      <c r="B132" s="55"/>
    </row>
    <row r="133" spans="2:2" x14ac:dyDescent="0.2">
      <c r="B133" s="55"/>
    </row>
  </sheetData>
  <mergeCells count="139">
    <mergeCell ref="B20:B27"/>
    <mergeCell ref="C21:C25"/>
    <mergeCell ref="E24:F24"/>
    <mergeCell ref="G24:H24"/>
    <mergeCell ref="I24:J24"/>
    <mergeCell ref="K24:L24"/>
    <mergeCell ref="E25:F25"/>
    <mergeCell ref="G25:H25"/>
    <mergeCell ref="I25:J25"/>
    <mergeCell ref="K25:L25"/>
    <mergeCell ref="E26:F26"/>
    <mergeCell ref="G26:H26"/>
    <mergeCell ref="E20:F20"/>
    <mergeCell ref="E21:F21"/>
    <mergeCell ref="E22:F22"/>
    <mergeCell ref="I20:J20"/>
    <mergeCell ref="E23:F23"/>
    <mergeCell ref="G23:H23"/>
    <mergeCell ref="I23:J23"/>
    <mergeCell ref="K23:L23"/>
    <mergeCell ref="M20:M27"/>
    <mergeCell ref="I26:J26"/>
    <mergeCell ref="K26:L26"/>
    <mergeCell ref="C27:D27"/>
    <mergeCell ref="E27:F27"/>
    <mergeCell ref="G27:H27"/>
    <mergeCell ref="I27:J27"/>
    <mergeCell ref="K27:L27"/>
    <mergeCell ref="K34:L34"/>
    <mergeCell ref="C35:D35"/>
    <mergeCell ref="K13:L13"/>
    <mergeCell ref="K14:L14"/>
    <mergeCell ref="K15:L15"/>
    <mergeCell ref="K16:L16"/>
    <mergeCell ref="C19:D19"/>
    <mergeCell ref="G16:H16"/>
    <mergeCell ref="I13:J13"/>
    <mergeCell ref="I14:J14"/>
    <mergeCell ref="I15:J15"/>
    <mergeCell ref="I16:J16"/>
    <mergeCell ref="K20:L20"/>
    <mergeCell ref="K21:L21"/>
    <mergeCell ref="G22:H22"/>
    <mergeCell ref="I22:J22"/>
    <mergeCell ref="K22:L22"/>
    <mergeCell ref="G21:H21"/>
    <mergeCell ref="I21:J21"/>
    <mergeCell ref="G20:H20"/>
    <mergeCell ref="G13:H13"/>
    <mergeCell ref="I33:J33"/>
    <mergeCell ref="K33:L33"/>
    <mergeCell ref="E34:F34"/>
    <mergeCell ref="G34:H34"/>
    <mergeCell ref="I34:J34"/>
    <mergeCell ref="E35:F35"/>
    <mergeCell ref="G35:H35"/>
    <mergeCell ref="I35:J35"/>
    <mergeCell ref="K35:L35"/>
    <mergeCell ref="M10:M11"/>
    <mergeCell ref="G14:H14"/>
    <mergeCell ref="G15:H15"/>
    <mergeCell ref="B12:B19"/>
    <mergeCell ref="M12:M19"/>
    <mergeCell ref="B32:B35"/>
    <mergeCell ref="E32:F32"/>
    <mergeCell ref="G32:H32"/>
    <mergeCell ref="I32:J32"/>
    <mergeCell ref="K32:L32"/>
    <mergeCell ref="K30:L30"/>
    <mergeCell ref="M30:M31"/>
    <mergeCell ref="E31:F31"/>
    <mergeCell ref="G31:H31"/>
    <mergeCell ref="I31:J31"/>
    <mergeCell ref="K31:L31"/>
    <mergeCell ref="B30:C30"/>
    <mergeCell ref="D30:D31"/>
    <mergeCell ref="E30:F30"/>
    <mergeCell ref="G30:H30"/>
    <mergeCell ref="I30:J30"/>
    <mergeCell ref="M32:M35"/>
    <mergeCell ref="E33:F33"/>
    <mergeCell ref="G33:H33"/>
    <mergeCell ref="C3:M3"/>
    <mergeCell ref="C4:M4"/>
    <mergeCell ref="C5:M5"/>
    <mergeCell ref="B1:M1"/>
    <mergeCell ref="G18:H18"/>
    <mergeCell ref="I18:J18"/>
    <mergeCell ref="E19:F19"/>
    <mergeCell ref="G19:H19"/>
    <mergeCell ref="I19:J19"/>
    <mergeCell ref="K19:L19"/>
    <mergeCell ref="K18:L18"/>
    <mergeCell ref="E18:F18"/>
    <mergeCell ref="E12:F12"/>
    <mergeCell ref="G12:H12"/>
    <mergeCell ref="I12:J12"/>
    <mergeCell ref="K12:L12"/>
    <mergeCell ref="E17:F17"/>
    <mergeCell ref="G17:H17"/>
    <mergeCell ref="K17:L17"/>
    <mergeCell ref="C13:C17"/>
    <mergeCell ref="E13:F13"/>
    <mergeCell ref="E14:F14"/>
    <mergeCell ref="E15:F15"/>
    <mergeCell ref="E16:F16"/>
    <mergeCell ref="M37:M40"/>
    <mergeCell ref="C40:D40"/>
    <mergeCell ref="C6:M6"/>
    <mergeCell ref="E37:F37"/>
    <mergeCell ref="G37:H37"/>
    <mergeCell ref="I37:J37"/>
    <mergeCell ref="K37:L37"/>
    <mergeCell ref="E38:F38"/>
    <mergeCell ref="G38:H38"/>
    <mergeCell ref="I38:J38"/>
    <mergeCell ref="K38:L38"/>
    <mergeCell ref="I17:J17"/>
    <mergeCell ref="B8:M8"/>
    <mergeCell ref="B9:M9"/>
    <mergeCell ref="E10:F10"/>
    <mergeCell ref="G10:H10"/>
    <mergeCell ref="I10:J10"/>
    <mergeCell ref="K10:L10"/>
    <mergeCell ref="D10:D11"/>
    <mergeCell ref="B10:C10"/>
    <mergeCell ref="E11:F11"/>
    <mergeCell ref="G11:H11"/>
    <mergeCell ref="I11:J11"/>
    <mergeCell ref="K11:L11"/>
    <mergeCell ref="E39:F39"/>
    <mergeCell ref="G39:H39"/>
    <mergeCell ref="I39:J39"/>
    <mergeCell ref="K39:L39"/>
    <mergeCell ref="E40:F40"/>
    <mergeCell ref="G40:H40"/>
    <mergeCell ref="I40:J40"/>
    <mergeCell ref="K40:L40"/>
    <mergeCell ref="B37:B4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5271-AEA5-44F4-96F8-56D48794FF54}">
  <sheetPr>
    <tabColor rgb="FF7030A0"/>
    <pageSetUpPr fitToPage="1"/>
  </sheetPr>
  <dimension ref="A1:Y89"/>
  <sheetViews>
    <sheetView topLeftCell="D9" zoomScale="70" zoomScaleNormal="70" workbookViewId="0">
      <selection activeCell="E30" sqref="E30:E31"/>
    </sheetView>
  </sheetViews>
  <sheetFormatPr baseColWidth="10" defaultColWidth="9.1640625" defaultRowHeight="14" outlineLevelRow="1" outlineLevelCol="1" x14ac:dyDescent="0.2"/>
  <cols>
    <col min="1" max="1" width="26.5" style="2" customWidth="1"/>
    <col min="2" max="2" width="15.5" style="2" customWidth="1"/>
    <col min="3" max="3" width="19.6640625" style="2" customWidth="1"/>
    <col min="4" max="4" width="24.6640625" style="2" customWidth="1"/>
    <col min="5" max="5" width="22.6640625" style="2" customWidth="1"/>
    <col min="6" max="6" width="16.5" style="2" customWidth="1" outlineLevel="1"/>
    <col min="7" max="7" width="9.83203125" style="2" customWidth="1" outlineLevel="1"/>
    <col min="8" max="8" width="17.83203125" style="2" customWidth="1" outlineLevel="1"/>
    <col min="9" max="9" width="15.1640625" style="2" customWidth="1"/>
    <col min="10" max="10" width="11.1640625" style="2" customWidth="1"/>
    <col min="11" max="11" width="12.6640625" style="2" customWidth="1" outlineLevel="1"/>
    <col min="12" max="12" width="10.6640625" style="2" customWidth="1" outlineLevel="1"/>
    <col min="13" max="13" width="12.5" style="2" customWidth="1" outlineLevel="1"/>
    <col min="14" max="14" width="7.5" style="2" customWidth="1"/>
    <col min="15" max="15" width="10.83203125" style="2" customWidth="1"/>
    <col min="16" max="16" width="10.5" style="2" customWidth="1" outlineLevel="1"/>
    <col min="17" max="17" width="11.83203125" style="2" customWidth="1" outlineLevel="1"/>
    <col min="18" max="18" width="13.5" style="2" customWidth="1" outlineLevel="1"/>
    <col min="19" max="19" width="13.83203125" style="2" customWidth="1"/>
    <col min="20" max="20" width="11.5" style="3" customWidth="1"/>
    <col min="21" max="21" width="14.5" style="2" customWidth="1" outlineLevel="1"/>
    <col min="22" max="22" width="11.1640625" style="2" customWidth="1" outlineLevel="1"/>
    <col min="23" max="23" width="12.33203125" style="2" customWidth="1" outlineLevel="1"/>
    <col min="24" max="24" width="10.83203125" style="2" customWidth="1"/>
    <col min="25" max="25" width="11.6640625" style="2" customWidth="1"/>
    <col min="26" max="26" width="9.33203125" style="2" customWidth="1"/>
    <col min="27" max="32" width="9.1640625" style="2"/>
    <col min="33" max="33" width="16.6640625" style="2" customWidth="1"/>
    <col min="34" max="16384" width="9.1640625" style="2"/>
  </cols>
  <sheetData>
    <row r="1" spans="1:25" ht="72" customHeight="1" x14ac:dyDescent="0.3">
      <c r="A1" s="139" t="s">
        <v>22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5" ht="15" x14ac:dyDescent="0.2">
      <c r="A2"/>
      <c r="B2"/>
      <c r="C2"/>
      <c r="D2"/>
      <c r="E2"/>
      <c r="F2"/>
      <c r="G2"/>
      <c r="H2"/>
      <c r="I2"/>
      <c r="J2"/>
      <c r="K2"/>
      <c r="L2"/>
    </row>
    <row r="3" spans="1:25" ht="31.25" customHeight="1" x14ac:dyDescent="0.25">
      <c r="A3" s="106" t="s">
        <v>117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</row>
    <row r="4" spans="1:25" ht="21" x14ac:dyDescent="0.25">
      <c r="A4" s="28" t="s">
        <v>1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</row>
    <row r="5" spans="1:25" ht="32" x14ac:dyDescent="0.25">
      <c r="A5" s="106" t="s">
        <v>116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</row>
    <row r="6" spans="1:25" ht="21" x14ac:dyDescent="0.25">
      <c r="A6" s="28" t="s">
        <v>115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</row>
    <row r="7" spans="1:25" ht="15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V7" s="7"/>
      <c r="W7" s="7"/>
      <c r="X7" s="5"/>
      <c r="Y7" s="8"/>
    </row>
    <row r="8" spans="1:25" ht="30.5" customHeight="1" thickBot="1" x14ac:dyDescent="0.25">
      <c r="A8" s="287" t="s">
        <v>23</v>
      </c>
      <c r="B8" s="288"/>
      <c r="C8" s="88"/>
      <c r="D8" s="1"/>
      <c r="E8" s="1"/>
      <c r="F8" s="1"/>
      <c r="G8" s="1"/>
      <c r="H8" s="1"/>
      <c r="I8" s="1"/>
      <c r="J8" s="1"/>
      <c r="K8" s="1"/>
      <c r="L8" s="1"/>
      <c r="M8" s="1"/>
      <c r="V8" s="7"/>
      <c r="W8" s="7"/>
      <c r="X8" s="5"/>
      <c r="Y8" s="8"/>
    </row>
    <row r="9" spans="1:25" ht="15" thickBot="1" x14ac:dyDescent="0.25">
      <c r="A9" s="289" t="s">
        <v>24</v>
      </c>
      <c r="B9" s="290"/>
      <c r="C9" s="87"/>
      <c r="D9" s="1"/>
      <c r="E9" s="1"/>
      <c r="F9" s="1"/>
      <c r="G9" s="1"/>
      <c r="H9" s="1"/>
      <c r="I9" s="1"/>
      <c r="J9" s="1"/>
      <c r="K9" s="1"/>
      <c r="L9" s="1"/>
      <c r="M9" s="1"/>
      <c r="V9" s="7"/>
      <c r="W9" s="7"/>
      <c r="X9" s="5"/>
      <c r="Y9" s="8"/>
    </row>
    <row r="10" spans="1:25" ht="16" thickBot="1" x14ac:dyDescent="0.25">
      <c r="A10" s="281"/>
      <c r="B10" s="282"/>
      <c r="D10" s="1"/>
      <c r="E10" s="1"/>
      <c r="F10" s="1"/>
      <c r="G10" s="1"/>
      <c r="H10" s="1"/>
      <c r="I10" s="1"/>
      <c r="J10" s="1"/>
      <c r="K10" s="1"/>
      <c r="L10" s="1"/>
      <c r="M10" s="1"/>
      <c r="V10" s="7"/>
      <c r="W10" s="7"/>
      <c r="X10" s="5"/>
      <c r="Y10" s="8"/>
    </row>
    <row r="11" spans="1:25" ht="33" thickBot="1" x14ac:dyDescent="0.25">
      <c r="A11" s="283" t="s">
        <v>25</v>
      </c>
      <c r="B11" s="284"/>
      <c r="C11" s="40" t="s">
        <v>26</v>
      </c>
      <c r="D11" s="40" t="s">
        <v>27</v>
      </c>
      <c r="E11" s="40" t="s">
        <v>28</v>
      </c>
      <c r="F11" s="36"/>
      <c r="G11" s="36"/>
      <c r="H11" s="36"/>
      <c r="I11" s="36"/>
      <c r="J11" s="36"/>
      <c r="K11" s="36"/>
      <c r="L11" s="36"/>
      <c r="M11" s="36"/>
      <c r="N11" s="37"/>
      <c r="O11" s="37"/>
      <c r="V11" s="7"/>
      <c r="W11" s="7"/>
      <c r="X11" s="5"/>
      <c r="Y11" s="8"/>
    </row>
    <row r="12" spans="1:25" ht="16" thickBot="1" x14ac:dyDescent="0.25">
      <c r="A12" s="283" t="s">
        <v>29</v>
      </c>
      <c r="B12" s="284"/>
      <c r="C12" s="38">
        <v>0.02</v>
      </c>
      <c r="D12" s="13">
        <f>IF(C9&gt;5000000,5000000,C9)</f>
        <v>0</v>
      </c>
      <c r="E12" s="6">
        <f>D12*C12</f>
        <v>0</v>
      </c>
      <c r="F12" s="36"/>
      <c r="G12" s="36"/>
      <c r="H12" s="36"/>
      <c r="I12" s="36"/>
      <c r="J12" s="36"/>
      <c r="K12" s="36"/>
      <c r="L12" s="36"/>
      <c r="M12" s="36"/>
      <c r="N12" s="37"/>
      <c r="O12" s="37"/>
      <c r="V12" s="7"/>
      <c r="W12" s="7"/>
      <c r="X12" s="5"/>
      <c r="Y12" s="8"/>
    </row>
    <row r="13" spans="1:25" ht="16" thickBot="1" x14ac:dyDescent="0.25">
      <c r="A13" s="283" t="s">
        <v>30</v>
      </c>
      <c r="B13" s="284"/>
      <c r="C13" s="38">
        <v>1.4999999999999999E-2</v>
      </c>
      <c r="D13" s="13">
        <f>IF(C9&gt;5000000,C9-5000000,0)</f>
        <v>0</v>
      </c>
      <c r="E13" s="91">
        <f>D13*C13</f>
        <v>0</v>
      </c>
      <c r="F13" s="94"/>
      <c r="G13" s="36"/>
      <c r="H13" s="36"/>
      <c r="I13" s="36"/>
      <c r="J13" s="36"/>
      <c r="K13" s="36"/>
      <c r="L13" s="36"/>
      <c r="M13" s="36"/>
      <c r="N13" s="37"/>
      <c r="O13" s="37"/>
      <c r="V13" s="7"/>
      <c r="W13" s="7"/>
      <c r="X13" s="5"/>
      <c r="Y13" s="8"/>
    </row>
    <row r="14" spans="1:25" ht="16" thickBot="1" x14ac:dyDescent="0.25">
      <c r="A14" s="36"/>
      <c r="B14" s="36"/>
      <c r="C14" s="35" t="s">
        <v>31</v>
      </c>
      <c r="D14" s="13">
        <f>SUM(D12:D13)</f>
        <v>0</v>
      </c>
      <c r="E14" s="92">
        <f>SUM(E12:E13)</f>
        <v>0</v>
      </c>
      <c r="F14" s="95"/>
      <c r="G14" s="36"/>
      <c r="H14" s="36"/>
      <c r="I14" s="36"/>
      <c r="J14" s="36"/>
      <c r="K14" s="36"/>
      <c r="L14" s="36"/>
      <c r="M14" s="36"/>
      <c r="N14" s="37"/>
      <c r="O14" s="37"/>
      <c r="V14" s="7"/>
      <c r="W14" s="7"/>
      <c r="X14" s="5"/>
      <c r="Y14" s="8"/>
    </row>
    <row r="15" spans="1:25" ht="16" thickBot="1" x14ac:dyDescent="0.25">
      <c r="A15" s="36"/>
      <c r="B15" s="36"/>
      <c r="C15" s="36"/>
      <c r="D15" s="89" t="s">
        <v>32</v>
      </c>
      <c r="E15" s="93">
        <f>E14*0.8</f>
        <v>0</v>
      </c>
      <c r="F15" s="96"/>
      <c r="G15" s="36"/>
      <c r="H15" s="36"/>
      <c r="I15" s="36"/>
      <c r="J15" s="36"/>
      <c r="K15" s="36"/>
      <c r="L15" s="36"/>
      <c r="M15" s="36"/>
      <c r="N15" s="37"/>
      <c r="O15" s="37"/>
      <c r="V15" s="7"/>
      <c r="W15" s="7"/>
      <c r="X15" s="5"/>
      <c r="Y15" s="8"/>
    </row>
    <row r="16" spans="1:25" ht="16" thickBot="1" x14ac:dyDescent="0.25">
      <c r="A16" s="36"/>
      <c r="B16" s="36"/>
      <c r="C16" s="36"/>
      <c r="D16" s="24" t="s">
        <v>33</v>
      </c>
      <c r="E16" s="92">
        <f>0.2*E14</f>
        <v>0</v>
      </c>
      <c r="F16" s="97"/>
      <c r="G16" s="36"/>
      <c r="H16" s="36"/>
      <c r="I16" s="36"/>
      <c r="J16" s="36"/>
      <c r="K16" s="36"/>
      <c r="L16" s="36"/>
      <c r="M16" s="36"/>
      <c r="N16" s="37"/>
      <c r="O16" s="37"/>
      <c r="V16" s="7"/>
      <c r="W16" s="7"/>
      <c r="X16" s="5"/>
      <c r="Y16" s="8"/>
    </row>
    <row r="17" spans="1: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V17" s="7"/>
      <c r="W17" s="7"/>
      <c r="X17" s="5"/>
      <c r="Y17" s="8"/>
    </row>
    <row r="18" spans="1:25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7"/>
      <c r="T18" s="4"/>
      <c r="U18" s="7"/>
      <c r="V18" s="7"/>
      <c r="W18" s="7"/>
      <c r="X18" s="5"/>
      <c r="Y18" s="8"/>
    </row>
    <row r="19" spans="1:25" ht="15" thickBo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7"/>
      <c r="T19" s="4"/>
      <c r="U19" s="7"/>
      <c r="V19" s="7"/>
      <c r="W19" s="7"/>
      <c r="X19" s="5"/>
      <c r="Y19" s="8"/>
    </row>
    <row r="20" spans="1:25" ht="15" thickBot="1" x14ac:dyDescent="0.25">
      <c r="A20" s="1"/>
      <c r="B20" s="273" t="s">
        <v>34</v>
      </c>
      <c r="C20" s="274"/>
      <c r="D20" s="285" t="s">
        <v>6</v>
      </c>
      <c r="E20" s="285"/>
      <c r="F20" s="232"/>
      <c r="G20" s="232"/>
      <c r="H20" s="232"/>
      <c r="I20" s="269" t="s">
        <v>7</v>
      </c>
      <c r="J20" s="256"/>
      <c r="K20" s="256"/>
      <c r="L20" s="256"/>
      <c r="M20" s="257"/>
      <c r="N20" s="232" t="s">
        <v>8</v>
      </c>
      <c r="O20" s="232"/>
      <c r="P20" s="232"/>
      <c r="Q20" s="232"/>
      <c r="R20" s="232"/>
      <c r="S20" s="194" t="s">
        <v>9</v>
      </c>
      <c r="T20" s="270"/>
      <c r="U20" s="248"/>
      <c r="V20" s="248"/>
      <c r="W20" s="271"/>
      <c r="X20" s="272" t="s">
        <v>35</v>
      </c>
      <c r="Y20" s="272"/>
    </row>
    <row r="21" spans="1:25" ht="15" thickBot="1" x14ac:dyDescent="0.25">
      <c r="A21" s="1"/>
      <c r="B21" s="273"/>
      <c r="C21" s="274"/>
      <c r="D21" s="275" t="s">
        <v>36</v>
      </c>
      <c r="E21" s="275"/>
      <c r="F21" s="232"/>
      <c r="G21" s="232"/>
      <c r="H21" s="232"/>
      <c r="I21" s="276" t="s">
        <v>37</v>
      </c>
      <c r="J21" s="277"/>
      <c r="K21" s="277"/>
      <c r="L21" s="277"/>
      <c r="M21" s="193"/>
      <c r="N21" s="232" t="s">
        <v>38</v>
      </c>
      <c r="O21" s="232"/>
      <c r="P21" s="232"/>
      <c r="Q21" s="232"/>
      <c r="R21" s="232"/>
      <c r="S21" s="278" t="s">
        <v>39</v>
      </c>
      <c r="T21" s="279"/>
      <c r="U21" s="248"/>
      <c r="V21" s="248"/>
      <c r="W21" s="271"/>
      <c r="X21" s="280">
        <v>1</v>
      </c>
      <c r="Y21" s="280"/>
    </row>
    <row r="22" spans="1:25" ht="24.75" customHeight="1" thickBot="1" x14ac:dyDescent="0.25">
      <c r="A22" s="1"/>
      <c r="B22" s="252"/>
      <c r="C22" s="253"/>
      <c r="D22" s="254">
        <f>SUM(D24+D26+D30)</f>
        <v>0.03</v>
      </c>
      <c r="E22" s="255"/>
      <c r="F22" s="256"/>
      <c r="G22" s="256"/>
      <c r="H22" s="257"/>
      <c r="I22" s="258">
        <f>SUM(I26+I30+I37+I45)</f>
        <v>0.15000000000000002</v>
      </c>
      <c r="J22" s="259"/>
      <c r="K22" s="259"/>
      <c r="L22" s="259"/>
      <c r="M22" s="260"/>
      <c r="N22" s="261">
        <f>SUM(N26+N30+N37+N46)</f>
        <v>0.25</v>
      </c>
      <c r="O22" s="262"/>
      <c r="P22" s="262"/>
      <c r="Q22" s="262"/>
      <c r="R22" s="262"/>
      <c r="S22" s="263">
        <f>(S26+S30+S37+S47+S49+S51+S53)</f>
        <v>0.57000000000000006</v>
      </c>
      <c r="T22" s="264"/>
      <c r="U22" s="265"/>
      <c r="V22" s="265"/>
      <c r="W22" s="266"/>
      <c r="X22" s="267">
        <f>SUM(D22+I22+N22+S22)</f>
        <v>1</v>
      </c>
      <c r="Y22" s="268"/>
    </row>
    <row r="23" spans="1:25" ht="30" customHeight="1" thickBot="1" x14ac:dyDescent="0.25">
      <c r="A23" s="1"/>
      <c r="B23" s="189"/>
      <c r="C23" s="248"/>
      <c r="D23" s="10" t="s">
        <v>40</v>
      </c>
      <c r="E23" s="10" t="s">
        <v>41</v>
      </c>
      <c r="F23" s="32" t="s">
        <v>42</v>
      </c>
      <c r="G23" s="32" t="s">
        <v>43</v>
      </c>
      <c r="H23" s="32" t="s">
        <v>44</v>
      </c>
      <c r="I23" s="10" t="s">
        <v>40</v>
      </c>
      <c r="J23" s="10" t="s">
        <v>41</v>
      </c>
      <c r="K23" s="32" t="s">
        <v>42</v>
      </c>
      <c r="L23" s="32" t="s">
        <v>43</v>
      </c>
      <c r="M23" s="32" t="s">
        <v>44</v>
      </c>
      <c r="N23" s="10" t="s">
        <v>40</v>
      </c>
      <c r="O23" s="10" t="s">
        <v>41</v>
      </c>
      <c r="P23" s="32" t="s">
        <v>42</v>
      </c>
      <c r="Q23" s="32" t="s">
        <v>43</v>
      </c>
      <c r="R23" s="32" t="s">
        <v>44</v>
      </c>
      <c r="S23" s="10" t="s">
        <v>40</v>
      </c>
      <c r="T23" s="10" t="s">
        <v>41</v>
      </c>
      <c r="U23" s="32" t="s">
        <v>42</v>
      </c>
      <c r="V23" s="32" t="s">
        <v>43</v>
      </c>
      <c r="W23" s="32" t="s">
        <v>44</v>
      </c>
      <c r="X23" s="249"/>
      <c r="Y23" s="193"/>
    </row>
    <row r="24" spans="1:25" ht="27" customHeight="1" thickBot="1" x14ac:dyDescent="0.25">
      <c r="A24" s="1"/>
      <c r="B24" s="250" t="s">
        <v>45</v>
      </c>
      <c r="C24" s="251"/>
      <c r="D24" s="246">
        <v>0.01</v>
      </c>
      <c r="E24" s="239">
        <f>$E$15*D24</f>
        <v>0</v>
      </c>
      <c r="F24" s="11" t="s">
        <v>46</v>
      </c>
      <c r="G24" s="11">
        <f>E24*75%</f>
        <v>0</v>
      </c>
      <c r="H24" s="107"/>
      <c r="I24" s="161"/>
      <c r="J24" s="174">
        <f>$E$15*I24</f>
        <v>0</v>
      </c>
      <c r="K24" s="174"/>
      <c r="L24" s="182"/>
      <c r="M24" s="204"/>
      <c r="N24" s="161"/>
      <c r="O24" s="174">
        <f>$E$15*N24</f>
        <v>0</v>
      </c>
      <c r="P24" s="182"/>
      <c r="Q24" s="182"/>
      <c r="R24" s="202"/>
      <c r="S24" s="182"/>
      <c r="T24" s="174">
        <f>$E$15*S24</f>
        <v>0</v>
      </c>
      <c r="U24" s="182"/>
      <c r="V24" s="182"/>
      <c r="W24" s="204"/>
      <c r="X24" s="161">
        <f>D24+I24+Q24+S24</f>
        <v>0.01</v>
      </c>
      <c r="Y24" s="199">
        <f>$E$15*X24</f>
        <v>0</v>
      </c>
    </row>
    <row r="25" spans="1:25" ht="44.25" customHeight="1" thickBot="1" x14ac:dyDescent="0.25">
      <c r="A25" s="1"/>
      <c r="B25" s="212"/>
      <c r="C25" s="238"/>
      <c r="D25" s="232"/>
      <c r="E25" s="232"/>
      <c r="F25" s="9" t="s">
        <v>47</v>
      </c>
      <c r="G25" s="12">
        <f>E24*25%</f>
        <v>0</v>
      </c>
      <c r="H25" s="108"/>
      <c r="I25" s="209"/>
      <c r="J25" s="209"/>
      <c r="K25" s="209"/>
      <c r="L25" s="209"/>
      <c r="M25" s="211"/>
      <c r="N25" s="209"/>
      <c r="O25" s="209"/>
      <c r="P25" s="209"/>
      <c r="Q25" s="209"/>
      <c r="R25" s="208"/>
      <c r="S25" s="209"/>
      <c r="T25" s="210"/>
      <c r="U25" s="209"/>
      <c r="V25" s="209"/>
      <c r="W25" s="211"/>
      <c r="X25" s="209"/>
      <c r="Y25" s="209"/>
    </row>
    <row r="26" spans="1:25" ht="34.25" customHeight="1" x14ac:dyDescent="0.2">
      <c r="A26" s="1"/>
      <c r="B26" s="177" t="s">
        <v>48</v>
      </c>
      <c r="C26" s="178"/>
      <c r="D26" s="247"/>
      <c r="E26" s="174">
        <f>$E$15*D26</f>
        <v>0</v>
      </c>
      <c r="F26" s="174"/>
      <c r="G26" s="174"/>
      <c r="H26" s="163"/>
      <c r="I26" s="161">
        <v>0.04</v>
      </c>
      <c r="J26" s="174">
        <f>$E$15*I26</f>
        <v>0</v>
      </c>
      <c r="K26" s="174" t="s">
        <v>49</v>
      </c>
      <c r="L26" s="203"/>
      <c r="M26" s="204"/>
      <c r="N26" s="161">
        <v>0.05</v>
      </c>
      <c r="O26" s="174">
        <f>$E$15*N26</f>
        <v>0</v>
      </c>
      <c r="P26" s="182" t="s">
        <v>50</v>
      </c>
      <c r="Q26" s="174"/>
      <c r="R26" s="163"/>
      <c r="S26" s="161">
        <v>0.1</v>
      </c>
      <c r="T26" s="174">
        <f>$E$15*S26</f>
        <v>0</v>
      </c>
      <c r="U26" s="174" t="s">
        <v>51</v>
      </c>
      <c r="V26" s="174">
        <f>T26*95%</f>
        <v>0</v>
      </c>
      <c r="W26" s="164"/>
      <c r="X26" s="161">
        <f>D26+I26+N26+S26</f>
        <v>0.19</v>
      </c>
      <c r="Y26" s="199">
        <f>$E$15*X26</f>
        <v>0</v>
      </c>
    </row>
    <row r="27" spans="1:25" ht="15" customHeight="1" thickBot="1" x14ac:dyDescent="0.25">
      <c r="A27" s="1"/>
      <c r="B27" s="179"/>
      <c r="C27" s="180"/>
      <c r="D27" s="175"/>
      <c r="E27" s="175"/>
      <c r="F27" s="183"/>
      <c r="G27" s="183"/>
      <c r="H27" s="234"/>
      <c r="I27" s="175"/>
      <c r="J27" s="175"/>
      <c r="K27" s="183"/>
      <c r="L27" s="183"/>
      <c r="M27" s="165"/>
      <c r="N27" s="175"/>
      <c r="O27" s="175"/>
      <c r="P27" s="175"/>
      <c r="Q27" s="233"/>
      <c r="R27" s="198"/>
      <c r="S27" s="175"/>
      <c r="T27" s="181"/>
      <c r="U27" s="209"/>
      <c r="V27" s="209"/>
      <c r="W27" s="211"/>
      <c r="X27" s="175"/>
      <c r="Y27" s="181"/>
    </row>
    <row r="28" spans="1:25" ht="32.5" customHeight="1" x14ac:dyDescent="0.2">
      <c r="A28" s="1"/>
      <c r="B28" s="179"/>
      <c r="C28" s="180"/>
      <c r="D28" s="175"/>
      <c r="E28" s="175"/>
      <c r="F28" s="183"/>
      <c r="G28" s="183"/>
      <c r="H28" s="234"/>
      <c r="I28" s="175"/>
      <c r="J28" s="175"/>
      <c r="K28" s="183"/>
      <c r="L28" s="183"/>
      <c r="M28" s="165"/>
      <c r="N28" s="175"/>
      <c r="O28" s="175"/>
      <c r="P28" s="175"/>
      <c r="Q28" s="233"/>
      <c r="R28" s="198"/>
      <c r="S28" s="175"/>
      <c r="T28" s="181"/>
      <c r="U28" s="174" t="s">
        <v>52</v>
      </c>
      <c r="V28" s="174">
        <f>T26*5%</f>
        <v>0</v>
      </c>
      <c r="W28" s="164"/>
      <c r="X28" s="175"/>
      <c r="Y28" s="181"/>
    </row>
    <row r="29" spans="1:25" ht="17" customHeight="1" thickBot="1" x14ac:dyDescent="0.25">
      <c r="A29" s="1"/>
      <c r="B29" s="212"/>
      <c r="C29" s="213"/>
      <c r="D29" s="209"/>
      <c r="E29" s="209"/>
      <c r="F29" s="162"/>
      <c r="G29" s="162"/>
      <c r="H29" s="160"/>
      <c r="I29" s="209"/>
      <c r="J29" s="209"/>
      <c r="K29" s="162"/>
      <c r="L29" s="162"/>
      <c r="M29" s="186"/>
      <c r="N29" s="209"/>
      <c r="O29" s="209"/>
      <c r="P29" s="209"/>
      <c r="Q29" s="201"/>
      <c r="R29" s="208"/>
      <c r="S29" s="209"/>
      <c r="T29" s="210"/>
      <c r="U29" s="201"/>
      <c r="V29" s="201"/>
      <c r="W29" s="240"/>
      <c r="X29" s="209"/>
      <c r="Y29" s="210"/>
    </row>
    <row r="30" spans="1:25" ht="36.5" customHeight="1" thickBot="1" x14ac:dyDescent="0.25">
      <c r="A30" s="1"/>
      <c r="B30" s="177" t="s">
        <v>53</v>
      </c>
      <c r="C30" s="237"/>
      <c r="D30" s="246">
        <v>0.02</v>
      </c>
      <c r="E30" s="239">
        <f>$E$15*D30</f>
        <v>0</v>
      </c>
      <c r="F30" s="11" t="s">
        <v>46</v>
      </c>
      <c r="G30" s="11">
        <f>E30*75%</f>
        <v>0</v>
      </c>
      <c r="H30" s="110"/>
      <c r="I30" s="161">
        <v>0.03</v>
      </c>
      <c r="J30" s="174">
        <f>$E$15*I30</f>
        <v>0</v>
      </c>
      <c r="K30" s="174" t="s">
        <v>49</v>
      </c>
      <c r="L30" s="174"/>
      <c r="M30" s="164"/>
      <c r="N30" s="161">
        <v>0.1</v>
      </c>
      <c r="O30" s="174">
        <f>$E$15*N30</f>
        <v>0</v>
      </c>
      <c r="P30" s="174" t="s">
        <v>50</v>
      </c>
      <c r="Q30" s="174"/>
      <c r="R30" s="163"/>
      <c r="S30" s="161">
        <v>0.1</v>
      </c>
      <c r="T30" s="174">
        <f>$E$15*S30</f>
        <v>0</v>
      </c>
      <c r="U30" s="16" t="s">
        <v>51</v>
      </c>
      <c r="V30" s="11">
        <f>T30*95%</f>
        <v>0</v>
      </c>
      <c r="W30" s="113"/>
      <c r="X30" s="161">
        <f>D30+I30+N30+S30</f>
        <v>0.25</v>
      </c>
      <c r="Y30" s="199">
        <f>$E$15*X30</f>
        <v>0</v>
      </c>
    </row>
    <row r="31" spans="1:25" ht="42.5" customHeight="1" thickBot="1" x14ac:dyDescent="0.25">
      <c r="A31" s="1"/>
      <c r="B31" s="212"/>
      <c r="C31" s="238"/>
      <c r="D31" s="232"/>
      <c r="E31" s="232"/>
      <c r="F31" s="9" t="s">
        <v>47</v>
      </c>
      <c r="G31" s="12">
        <f>E30*25%</f>
        <v>0</v>
      </c>
      <c r="H31" s="110"/>
      <c r="I31" s="209"/>
      <c r="J31" s="209"/>
      <c r="K31" s="209"/>
      <c r="L31" s="201"/>
      <c r="M31" s="211"/>
      <c r="N31" s="209"/>
      <c r="O31" s="209"/>
      <c r="P31" s="201"/>
      <c r="Q31" s="201"/>
      <c r="R31" s="208"/>
      <c r="S31" s="209"/>
      <c r="T31" s="210"/>
      <c r="U31" s="9" t="s">
        <v>52</v>
      </c>
      <c r="V31" s="11">
        <f>T30*5%</f>
        <v>0</v>
      </c>
      <c r="W31" s="113"/>
      <c r="X31" s="209"/>
      <c r="Y31" s="210"/>
    </row>
    <row r="32" spans="1:25" ht="14.25" customHeight="1" outlineLevel="1" x14ac:dyDescent="0.2">
      <c r="A32" s="1"/>
      <c r="B32" s="227" t="s">
        <v>54</v>
      </c>
      <c r="C32" s="224"/>
      <c r="D32" s="161">
        <v>0.02</v>
      </c>
      <c r="E32" s="174">
        <f>$E$15*D32</f>
        <v>0</v>
      </c>
      <c r="F32" s="174" t="s">
        <v>46</v>
      </c>
      <c r="G32" s="174">
        <f>E32*75%</f>
        <v>0</v>
      </c>
      <c r="H32" s="163"/>
      <c r="I32" s="161">
        <v>0.03</v>
      </c>
      <c r="J32" s="174">
        <f>$E$15*I32</f>
        <v>0</v>
      </c>
      <c r="K32" s="174" t="s">
        <v>49</v>
      </c>
      <c r="L32" s="203"/>
      <c r="M32" s="204"/>
      <c r="N32" s="161"/>
      <c r="O32" s="174">
        <f>$E$15*N32</f>
        <v>0</v>
      </c>
      <c r="P32" s="161"/>
      <c r="Q32" s="174"/>
      <c r="R32" s="163"/>
      <c r="S32" s="161">
        <v>0.1</v>
      </c>
      <c r="T32" s="174">
        <f>$E$15*S32</f>
        <v>0</v>
      </c>
      <c r="U32" s="174" t="s">
        <v>51</v>
      </c>
      <c r="V32" s="174">
        <f>T32*95%</f>
        <v>0</v>
      </c>
      <c r="W32" s="164"/>
      <c r="X32" s="161">
        <f>D32+I32+N32+S32</f>
        <v>0.15000000000000002</v>
      </c>
      <c r="Y32" s="199">
        <f>$E$15*X32</f>
        <v>0</v>
      </c>
    </row>
    <row r="33" spans="1:25" ht="23.25" customHeight="1" outlineLevel="1" thickBot="1" x14ac:dyDescent="0.25">
      <c r="A33" s="1"/>
      <c r="B33" s="241"/>
      <c r="C33" s="242"/>
      <c r="D33" s="175"/>
      <c r="E33" s="175"/>
      <c r="F33" s="183"/>
      <c r="G33" s="201"/>
      <c r="H33" s="245"/>
      <c r="I33" s="175"/>
      <c r="J33" s="175"/>
      <c r="K33" s="183"/>
      <c r="L33" s="183"/>
      <c r="M33" s="165"/>
      <c r="N33" s="184"/>
      <c r="O33" s="233"/>
      <c r="P33" s="184"/>
      <c r="Q33" s="233"/>
      <c r="R33" s="198"/>
      <c r="S33" s="175"/>
      <c r="T33" s="181"/>
      <c r="U33" s="209"/>
      <c r="V33" s="201"/>
      <c r="W33" s="240"/>
      <c r="X33" s="175"/>
      <c r="Y33" s="175"/>
    </row>
    <row r="34" spans="1:25" ht="17.25" customHeight="1" outlineLevel="1" x14ac:dyDescent="0.2">
      <c r="A34" s="1"/>
      <c r="B34" s="241"/>
      <c r="C34" s="242"/>
      <c r="D34" s="175"/>
      <c r="E34" s="175"/>
      <c r="F34" s="243" t="s">
        <v>47</v>
      </c>
      <c r="G34" s="244">
        <f>E32*25%</f>
        <v>0</v>
      </c>
      <c r="H34" s="159"/>
      <c r="I34" s="175"/>
      <c r="J34" s="175"/>
      <c r="K34" s="183"/>
      <c r="L34" s="183"/>
      <c r="M34" s="165"/>
      <c r="N34" s="184"/>
      <c r="O34" s="233"/>
      <c r="P34" s="184"/>
      <c r="Q34" s="233"/>
      <c r="R34" s="198"/>
      <c r="S34" s="175"/>
      <c r="T34" s="181"/>
      <c r="U34" s="174" t="s">
        <v>52</v>
      </c>
      <c r="V34" s="174">
        <f>T32*5%</f>
        <v>0</v>
      </c>
      <c r="W34" s="164"/>
      <c r="X34" s="175"/>
      <c r="Y34" s="175"/>
    </row>
    <row r="35" spans="1:25" ht="24.5" customHeight="1" outlineLevel="1" thickBot="1" x14ac:dyDescent="0.25">
      <c r="A35" s="1"/>
      <c r="B35" s="230"/>
      <c r="C35" s="226"/>
      <c r="D35" s="209"/>
      <c r="E35" s="209"/>
      <c r="F35" s="162"/>
      <c r="G35" s="205"/>
      <c r="H35" s="160"/>
      <c r="I35" s="209"/>
      <c r="J35" s="209"/>
      <c r="K35" s="162"/>
      <c r="L35" s="162"/>
      <c r="M35" s="186"/>
      <c r="N35" s="197"/>
      <c r="O35" s="201"/>
      <c r="P35" s="197"/>
      <c r="Q35" s="201"/>
      <c r="R35" s="208"/>
      <c r="S35" s="209"/>
      <c r="T35" s="210"/>
      <c r="U35" s="209"/>
      <c r="V35" s="209"/>
      <c r="W35" s="211"/>
      <c r="X35" s="209"/>
      <c r="Y35" s="209"/>
    </row>
    <row r="36" spans="1:25" ht="39.5" customHeight="1" outlineLevel="1" thickBot="1" x14ac:dyDescent="0.25">
      <c r="A36" s="31" t="s">
        <v>55</v>
      </c>
      <c r="B36" s="235" t="s">
        <v>15</v>
      </c>
      <c r="C36" s="236"/>
      <c r="D36" s="17"/>
      <c r="E36" s="13">
        <f>$E$15*D36</f>
        <v>0</v>
      </c>
      <c r="F36" s="13"/>
      <c r="G36" s="13"/>
      <c r="H36" s="110"/>
      <c r="I36" s="18"/>
      <c r="J36" s="13">
        <f>$E$15*I36</f>
        <v>0</v>
      </c>
      <c r="K36" s="13"/>
      <c r="L36" s="15"/>
      <c r="M36" s="112"/>
      <c r="N36" s="17">
        <v>0.1</v>
      </c>
      <c r="O36" s="13">
        <f>$E$15*N36</f>
        <v>0</v>
      </c>
      <c r="P36" s="9" t="s">
        <v>50</v>
      </c>
      <c r="Q36" s="13"/>
      <c r="R36" s="110"/>
      <c r="S36" s="18"/>
      <c r="T36" s="13">
        <f>$E$15*S36</f>
        <v>0</v>
      </c>
      <c r="U36" s="13"/>
      <c r="V36" s="13"/>
      <c r="W36" s="113"/>
      <c r="X36" s="18">
        <f>D36+I36+N36+S36</f>
        <v>0.1</v>
      </c>
      <c r="Y36" s="19">
        <f>$E$15*X36</f>
        <v>0</v>
      </c>
    </row>
    <row r="37" spans="1:25" ht="40.25" customHeight="1" thickBot="1" x14ac:dyDescent="0.25">
      <c r="A37" s="1"/>
      <c r="B37" s="177" t="s">
        <v>56</v>
      </c>
      <c r="C37" s="237"/>
      <c r="D37" s="231"/>
      <c r="E37" s="239">
        <f>$E$15*D37</f>
        <v>0</v>
      </c>
      <c r="F37" s="174"/>
      <c r="G37" s="174"/>
      <c r="H37" s="163"/>
      <c r="I37" s="161">
        <v>0.03</v>
      </c>
      <c r="J37" s="174">
        <f>$E$15*I37</f>
        <v>0</v>
      </c>
      <c r="K37" s="174" t="s">
        <v>49</v>
      </c>
      <c r="L37" s="174"/>
      <c r="M37" s="164"/>
      <c r="N37" s="161">
        <v>0.05</v>
      </c>
      <c r="O37" s="174">
        <f>$E$15*N37</f>
        <v>0</v>
      </c>
      <c r="P37" s="174" t="s">
        <v>50</v>
      </c>
      <c r="Q37" s="174"/>
      <c r="R37" s="163"/>
      <c r="S37" s="161">
        <v>0.1</v>
      </c>
      <c r="T37" s="174">
        <f>$E$15*S37</f>
        <v>0</v>
      </c>
      <c r="U37" s="16" t="s">
        <v>51</v>
      </c>
      <c r="V37" s="13">
        <f>T37*95%</f>
        <v>0</v>
      </c>
      <c r="W37" s="113"/>
      <c r="X37" s="161">
        <f>D37+I37+N37+S37</f>
        <v>0.18</v>
      </c>
      <c r="Y37" s="199">
        <f>$E$15*X37</f>
        <v>0</v>
      </c>
    </row>
    <row r="38" spans="1:25" ht="34.25" customHeight="1" thickBot="1" x14ac:dyDescent="0.25">
      <c r="A38" s="1"/>
      <c r="B38" s="212"/>
      <c r="C38" s="238"/>
      <c r="D38" s="232"/>
      <c r="E38" s="232"/>
      <c r="F38" s="162"/>
      <c r="G38" s="162"/>
      <c r="H38" s="160"/>
      <c r="I38" s="209"/>
      <c r="J38" s="209"/>
      <c r="K38" s="209"/>
      <c r="L38" s="209"/>
      <c r="M38" s="211"/>
      <c r="N38" s="209"/>
      <c r="O38" s="209"/>
      <c r="P38" s="209"/>
      <c r="Q38" s="210"/>
      <c r="R38" s="208"/>
      <c r="S38" s="209"/>
      <c r="T38" s="210"/>
      <c r="U38" s="9" t="s">
        <v>57</v>
      </c>
      <c r="V38" s="13">
        <f>T37*5%</f>
        <v>0</v>
      </c>
      <c r="W38" s="113"/>
      <c r="X38" s="209"/>
      <c r="Y38" s="209"/>
    </row>
    <row r="39" spans="1:25" ht="29" customHeight="1" outlineLevel="1" thickBot="1" x14ac:dyDescent="0.25">
      <c r="A39" s="1"/>
      <c r="B39" s="227" t="s">
        <v>58</v>
      </c>
      <c r="C39" s="223"/>
      <c r="D39" s="231"/>
      <c r="E39" s="174">
        <f>$E$15*D39</f>
        <v>0</v>
      </c>
      <c r="F39" s="174"/>
      <c r="G39" s="174"/>
      <c r="H39" s="163"/>
      <c r="I39" s="161">
        <v>0.02</v>
      </c>
      <c r="J39" s="174">
        <f>$E$15*I39</f>
        <v>0</v>
      </c>
      <c r="K39" s="174" t="s">
        <v>49</v>
      </c>
      <c r="L39" s="203"/>
      <c r="M39" s="204"/>
      <c r="N39" s="161">
        <v>0.02</v>
      </c>
      <c r="O39" s="174">
        <f>$E$15*N39</f>
        <v>0</v>
      </c>
      <c r="P39" s="182" t="s">
        <v>50</v>
      </c>
      <c r="Q39" s="174"/>
      <c r="R39" s="163"/>
      <c r="S39" s="161">
        <v>0.05</v>
      </c>
      <c r="T39" s="174">
        <f>$E$15*S39</f>
        <v>0</v>
      </c>
      <c r="U39" s="174" t="s">
        <v>51</v>
      </c>
      <c r="V39" s="174">
        <f>T39*95%</f>
        <v>0</v>
      </c>
      <c r="W39" s="164"/>
      <c r="X39" s="161">
        <f>D39+I39+N39+S39</f>
        <v>0.09</v>
      </c>
      <c r="Y39" s="199">
        <f>$E$15*X39</f>
        <v>0</v>
      </c>
    </row>
    <row r="40" spans="1:25" ht="21" customHeight="1" outlineLevel="1" thickBot="1" x14ac:dyDescent="0.25">
      <c r="A40" s="1"/>
      <c r="B40" s="228"/>
      <c r="C40" s="229"/>
      <c r="D40" s="231"/>
      <c r="E40" s="233"/>
      <c r="F40" s="175"/>
      <c r="G40" s="175"/>
      <c r="H40" s="198"/>
      <c r="I40" s="175"/>
      <c r="J40" s="175"/>
      <c r="K40" s="183"/>
      <c r="L40" s="183"/>
      <c r="M40" s="165"/>
      <c r="N40" s="175"/>
      <c r="O40" s="175"/>
      <c r="P40" s="175"/>
      <c r="Q40" s="181"/>
      <c r="R40" s="198"/>
      <c r="S40" s="175"/>
      <c r="T40" s="181"/>
      <c r="U40" s="209"/>
      <c r="V40" s="209"/>
      <c r="W40" s="211"/>
      <c r="X40" s="175"/>
      <c r="Y40" s="175"/>
    </row>
    <row r="41" spans="1:25" ht="28.5" customHeight="1" outlineLevel="1" thickBot="1" x14ac:dyDescent="0.25">
      <c r="A41" s="1"/>
      <c r="B41" s="228"/>
      <c r="C41" s="229"/>
      <c r="D41" s="231"/>
      <c r="E41" s="233"/>
      <c r="F41" s="183"/>
      <c r="G41" s="183"/>
      <c r="H41" s="234"/>
      <c r="I41" s="175"/>
      <c r="J41" s="175"/>
      <c r="K41" s="183"/>
      <c r="L41" s="183"/>
      <c r="M41" s="165"/>
      <c r="N41" s="175"/>
      <c r="O41" s="175"/>
      <c r="P41" s="175"/>
      <c r="Q41" s="181"/>
      <c r="R41" s="198"/>
      <c r="S41" s="175"/>
      <c r="T41" s="181"/>
      <c r="U41" s="174" t="s">
        <v>57</v>
      </c>
      <c r="V41" s="174">
        <f>T39*5%</f>
        <v>0</v>
      </c>
      <c r="W41" s="164"/>
      <c r="X41" s="175"/>
      <c r="Y41" s="175"/>
    </row>
    <row r="42" spans="1:25" ht="27.75" customHeight="1" outlineLevel="1" thickBot="1" x14ac:dyDescent="0.25">
      <c r="A42" s="1"/>
      <c r="B42" s="230"/>
      <c r="C42" s="225"/>
      <c r="D42" s="232"/>
      <c r="E42" s="201"/>
      <c r="F42" s="162"/>
      <c r="G42" s="162"/>
      <c r="H42" s="160"/>
      <c r="I42" s="209"/>
      <c r="J42" s="209"/>
      <c r="K42" s="162"/>
      <c r="L42" s="162"/>
      <c r="M42" s="186"/>
      <c r="N42" s="209"/>
      <c r="O42" s="209"/>
      <c r="P42" s="209"/>
      <c r="Q42" s="210"/>
      <c r="R42" s="208"/>
      <c r="S42" s="209"/>
      <c r="T42" s="210"/>
      <c r="U42" s="209"/>
      <c r="V42" s="209"/>
      <c r="W42" s="211"/>
      <c r="X42" s="209"/>
      <c r="Y42" s="209"/>
    </row>
    <row r="43" spans="1:25" ht="34.25" customHeight="1" outlineLevel="1" thickBot="1" x14ac:dyDescent="0.25">
      <c r="A43" s="221" t="s">
        <v>55</v>
      </c>
      <c r="B43" s="223" t="s">
        <v>16</v>
      </c>
      <c r="C43" s="224"/>
      <c r="D43" s="161"/>
      <c r="E43" s="174">
        <f>$E$25*D43</f>
        <v>0</v>
      </c>
      <c r="F43" s="174"/>
      <c r="G43" s="174"/>
      <c r="H43" s="163"/>
      <c r="I43" s="161">
        <v>0.01</v>
      </c>
      <c r="J43" s="174">
        <f>$E$15*I43</f>
        <v>0</v>
      </c>
      <c r="K43" s="182" t="s">
        <v>49</v>
      </c>
      <c r="L43" s="174"/>
      <c r="M43" s="164"/>
      <c r="N43" s="161">
        <v>0.03</v>
      </c>
      <c r="O43" s="174">
        <f>$E$15*N43</f>
        <v>0</v>
      </c>
      <c r="P43" s="182" t="s">
        <v>50</v>
      </c>
      <c r="Q43" s="174"/>
      <c r="R43" s="163"/>
      <c r="S43" s="161">
        <v>0.05</v>
      </c>
      <c r="T43" s="174">
        <f>$E$15*S43</f>
        <v>0</v>
      </c>
      <c r="U43" s="16" t="s">
        <v>51</v>
      </c>
      <c r="V43" s="13">
        <f>T43*95%</f>
        <v>0</v>
      </c>
      <c r="W43" s="113"/>
      <c r="X43" s="161">
        <f>D43+I43+N43+S43</f>
        <v>0.09</v>
      </c>
      <c r="Y43" s="199">
        <f>$E$15*X43</f>
        <v>0</v>
      </c>
    </row>
    <row r="44" spans="1:25" ht="35.5" customHeight="1" outlineLevel="1" thickBot="1" x14ac:dyDescent="0.25">
      <c r="A44" s="222"/>
      <c r="B44" s="225"/>
      <c r="C44" s="226"/>
      <c r="D44" s="209"/>
      <c r="E44" s="201"/>
      <c r="F44" s="209"/>
      <c r="G44" s="209"/>
      <c r="H44" s="208"/>
      <c r="I44" s="209"/>
      <c r="J44" s="209"/>
      <c r="K44" s="209"/>
      <c r="L44" s="209"/>
      <c r="M44" s="211"/>
      <c r="N44" s="209"/>
      <c r="O44" s="209"/>
      <c r="P44" s="209"/>
      <c r="Q44" s="209"/>
      <c r="R44" s="208"/>
      <c r="S44" s="209"/>
      <c r="T44" s="210"/>
      <c r="U44" s="9" t="s">
        <v>57</v>
      </c>
      <c r="V44" s="13">
        <f>T43*5%</f>
        <v>0</v>
      </c>
      <c r="W44" s="113"/>
      <c r="X44" s="209"/>
      <c r="Y44" s="209"/>
    </row>
    <row r="45" spans="1:25" ht="68.5" customHeight="1" thickBot="1" x14ac:dyDescent="0.25">
      <c r="A45" s="1"/>
      <c r="B45" s="217" t="s">
        <v>59</v>
      </c>
      <c r="C45" s="218"/>
      <c r="D45" s="17"/>
      <c r="E45" s="13">
        <f>$E$15*D45</f>
        <v>0</v>
      </c>
      <c r="F45" s="13"/>
      <c r="G45" s="13"/>
      <c r="H45" s="110"/>
      <c r="I45" s="18">
        <v>0.05</v>
      </c>
      <c r="J45" s="13">
        <f>$E$15*I45</f>
        <v>0</v>
      </c>
      <c r="K45" s="11" t="s">
        <v>49</v>
      </c>
      <c r="L45" s="14"/>
      <c r="M45" s="112"/>
      <c r="N45" s="17"/>
      <c r="O45" s="13">
        <f>$E$15*N45</f>
        <v>0</v>
      </c>
      <c r="P45" s="15"/>
      <c r="Q45" s="17"/>
      <c r="R45" s="110"/>
      <c r="S45" s="17"/>
      <c r="T45" s="13">
        <f>$E$15*S45</f>
        <v>0</v>
      </c>
      <c r="U45" s="13"/>
      <c r="V45" s="13"/>
      <c r="W45" s="113"/>
      <c r="X45" s="17">
        <f>D45+I45+Q45+S45</f>
        <v>0.05</v>
      </c>
      <c r="Y45" s="19">
        <f>$E$15*X45</f>
        <v>0</v>
      </c>
    </row>
    <row r="46" spans="1:25" ht="40.25" customHeight="1" outlineLevel="1" thickBot="1" x14ac:dyDescent="0.25">
      <c r="A46" s="31" t="s">
        <v>55</v>
      </c>
      <c r="B46" s="219" t="s">
        <v>17</v>
      </c>
      <c r="C46" s="220"/>
      <c r="D46" s="17"/>
      <c r="E46" s="13">
        <f>$E$15*D46</f>
        <v>0</v>
      </c>
      <c r="F46" s="13"/>
      <c r="G46" s="13"/>
      <c r="H46" s="110"/>
      <c r="I46" s="17"/>
      <c r="J46" s="13">
        <f>$E$15*I46</f>
        <v>0</v>
      </c>
      <c r="K46" s="13"/>
      <c r="L46" s="15"/>
      <c r="M46" s="112"/>
      <c r="N46" s="17">
        <v>0.05</v>
      </c>
      <c r="O46" s="13">
        <f>$E$15*N46</f>
        <v>0</v>
      </c>
      <c r="P46" s="9" t="s">
        <v>50</v>
      </c>
      <c r="Q46" s="13"/>
      <c r="R46" s="110"/>
      <c r="S46" s="17"/>
      <c r="T46" s="13">
        <f>$E$15*S46</f>
        <v>0</v>
      </c>
      <c r="U46" s="13"/>
      <c r="V46" s="13"/>
      <c r="W46" s="113"/>
      <c r="X46" s="17">
        <f>D46+I46+N46+S46</f>
        <v>0.05</v>
      </c>
      <c r="Y46" s="19">
        <f>$E$15*X46</f>
        <v>0</v>
      </c>
    </row>
    <row r="47" spans="1:25" ht="29" customHeight="1" thickBot="1" x14ac:dyDescent="0.25">
      <c r="A47" s="1"/>
      <c r="B47" s="177" t="s">
        <v>60</v>
      </c>
      <c r="C47" s="178"/>
      <c r="D47" s="161"/>
      <c r="E47" s="174">
        <f>$E$15*D47</f>
        <v>0</v>
      </c>
      <c r="F47" s="174"/>
      <c r="G47" s="214"/>
      <c r="H47" s="163"/>
      <c r="I47" s="174"/>
      <c r="J47" s="174">
        <f>$E$15*I47</f>
        <v>0</v>
      </c>
      <c r="K47" s="174"/>
      <c r="L47" s="174"/>
      <c r="M47" s="164"/>
      <c r="N47" s="174"/>
      <c r="O47" s="174">
        <f>$E$15*N47</f>
        <v>0</v>
      </c>
      <c r="P47" s="174"/>
      <c r="Q47" s="174"/>
      <c r="R47" s="163"/>
      <c r="S47" s="161">
        <v>0.14000000000000001</v>
      </c>
      <c r="T47" s="174">
        <f>$E$15*S47</f>
        <v>0</v>
      </c>
      <c r="U47" s="16" t="s">
        <v>51</v>
      </c>
      <c r="V47" s="13">
        <f>T47*95%</f>
        <v>0</v>
      </c>
      <c r="W47" s="113"/>
      <c r="X47" s="161">
        <f>D47+I47+Q47+S47</f>
        <v>0.14000000000000001</v>
      </c>
      <c r="Y47" s="199">
        <f>$E$15*X47</f>
        <v>0</v>
      </c>
    </row>
    <row r="48" spans="1:25" ht="31.25" customHeight="1" thickBot="1" x14ac:dyDescent="0.25">
      <c r="A48" s="1"/>
      <c r="B48" s="212"/>
      <c r="C48" s="213"/>
      <c r="D48" s="209"/>
      <c r="E48" s="201"/>
      <c r="F48" s="209"/>
      <c r="G48" s="216"/>
      <c r="H48" s="208"/>
      <c r="I48" s="209"/>
      <c r="J48" s="209"/>
      <c r="K48" s="201"/>
      <c r="L48" s="209"/>
      <c r="M48" s="211"/>
      <c r="N48" s="209"/>
      <c r="O48" s="209"/>
      <c r="P48" s="209"/>
      <c r="Q48" s="209"/>
      <c r="R48" s="208"/>
      <c r="S48" s="209"/>
      <c r="T48" s="210"/>
      <c r="U48" s="9" t="s">
        <v>57</v>
      </c>
      <c r="V48" s="13">
        <f>T47*5%</f>
        <v>0</v>
      </c>
      <c r="W48" s="113"/>
      <c r="X48" s="209"/>
      <c r="Y48" s="209"/>
    </row>
    <row r="49" spans="1:25" ht="29.5" customHeight="1" thickBot="1" x14ac:dyDescent="0.25">
      <c r="A49" s="1"/>
      <c r="B49" s="177" t="s">
        <v>61</v>
      </c>
      <c r="C49" s="178"/>
      <c r="D49" s="182"/>
      <c r="E49" s="203">
        <f>$E$15*D49</f>
        <v>0</v>
      </c>
      <c r="F49" s="182"/>
      <c r="G49" s="214"/>
      <c r="H49" s="202"/>
      <c r="I49" s="182"/>
      <c r="J49" s="203">
        <f>$E$15*I49</f>
        <v>0</v>
      </c>
      <c r="K49" s="182"/>
      <c r="L49" s="182"/>
      <c r="M49" s="204"/>
      <c r="N49" s="182"/>
      <c r="O49" s="203">
        <f>$E$15*N49</f>
        <v>0</v>
      </c>
      <c r="P49" s="182"/>
      <c r="Q49" s="182"/>
      <c r="R49" s="202"/>
      <c r="S49" s="206">
        <v>0.09</v>
      </c>
      <c r="T49" s="203">
        <f>$E$15*S49</f>
        <v>0</v>
      </c>
      <c r="U49" s="16" t="s">
        <v>51</v>
      </c>
      <c r="V49" s="13">
        <f>T49*95%</f>
        <v>0</v>
      </c>
      <c r="W49" s="113"/>
      <c r="X49" s="206">
        <f>D49+J49+O49+S49</f>
        <v>0.09</v>
      </c>
      <c r="Y49" s="200">
        <f>$E$15*X49</f>
        <v>0</v>
      </c>
    </row>
    <row r="50" spans="1:25" ht="27.5" customHeight="1" thickBot="1" x14ac:dyDescent="0.25">
      <c r="A50" s="1"/>
      <c r="B50" s="212"/>
      <c r="C50" s="213"/>
      <c r="D50" s="162"/>
      <c r="E50" s="210"/>
      <c r="F50" s="162"/>
      <c r="G50" s="215"/>
      <c r="H50" s="160"/>
      <c r="I50" s="162"/>
      <c r="J50" s="162"/>
      <c r="K50" s="162"/>
      <c r="L50" s="162"/>
      <c r="M50" s="186"/>
      <c r="N50" s="162"/>
      <c r="O50" s="205"/>
      <c r="P50" s="162"/>
      <c r="Q50" s="162"/>
      <c r="R50" s="160"/>
      <c r="S50" s="207"/>
      <c r="T50" s="162"/>
      <c r="U50" s="9" t="s">
        <v>57</v>
      </c>
      <c r="V50" s="13">
        <f>T49*5%</f>
        <v>0</v>
      </c>
      <c r="W50" s="113"/>
      <c r="X50" s="207"/>
      <c r="Y50" s="162"/>
    </row>
    <row r="51" spans="1:25" ht="22.5" customHeight="1" x14ac:dyDescent="0.2">
      <c r="A51" s="1"/>
      <c r="B51" s="177" t="s">
        <v>62</v>
      </c>
      <c r="C51" s="178"/>
      <c r="D51" s="161"/>
      <c r="E51" s="174">
        <f>$E$15*D51</f>
        <v>0</v>
      </c>
      <c r="F51" s="174"/>
      <c r="G51" s="174"/>
      <c r="H51" s="163"/>
      <c r="I51" s="174"/>
      <c r="J51" s="174">
        <f>$E$15*I51</f>
        <v>0</v>
      </c>
      <c r="K51" s="174"/>
      <c r="L51" s="174"/>
      <c r="M51" s="164"/>
      <c r="N51" s="174"/>
      <c r="O51" s="174">
        <f>$E$15*N51</f>
        <v>0</v>
      </c>
      <c r="P51" s="174"/>
      <c r="Q51" s="174"/>
      <c r="R51" s="163"/>
      <c r="S51" s="161">
        <v>0</v>
      </c>
      <c r="T51" s="174">
        <f>$E$15*S51</f>
        <v>0</v>
      </c>
      <c r="U51" s="182"/>
      <c r="V51" s="174"/>
      <c r="W51" s="164"/>
      <c r="X51" s="184">
        <f>D51+I51+Q51+S51</f>
        <v>0</v>
      </c>
      <c r="Y51" s="199">
        <f>$E$15*X51</f>
        <v>0</v>
      </c>
    </row>
    <row r="52" spans="1:25" ht="21" customHeight="1" thickBot="1" x14ac:dyDescent="0.25">
      <c r="A52" s="1"/>
      <c r="B52" s="179"/>
      <c r="C52" s="180"/>
      <c r="D52" s="175"/>
      <c r="E52" s="201"/>
      <c r="F52" s="175"/>
      <c r="G52" s="175"/>
      <c r="H52" s="198"/>
      <c r="I52" s="175"/>
      <c r="J52" s="175"/>
      <c r="K52" s="175"/>
      <c r="L52" s="175"/>
      <c r="M52" s="176"/>
      <c r="N52" s="175"/>
      <c r="O52" s="175"/>
      <c r="P52" s="175"/>
      <c r="Q52" s="175"/>
      <c r="R52" s="198"/>
      <c r="S52" s="175"/>
      <c r="T52" s="181"/>
      <c r="U52" s="183"/>
      <c r="V52" s="183"/>
      <c r="W52" s="165"/>
      <c r="X52" s="175"/>
      <c r="Y52" s="175"/>
    </row>
    <row r="53" spans="1:25" ht="27.5" customHeight="1" thickBot="1" x14ac:dyDescent="0.25">
      <c r="A53" s="1"/>
      <c r="B53" s="195" t="s">
        <v>63</v>
      </c>
      <c r="C53" s="195"/>
      <c r="D53" s="161"/>
      <c r="E53" s="161">
        <f>$E$15*D53</f>
        <v>0</v>
      </c>
      <c r="F53" s="161"/>
      <c r="G53" s="161"/>
      <c r="H53" s="163"/>
      <c r="I53" s="161"/>
      <c r="J53" s="161">
        <f>$E$15*I53</f>
        <v>0</v>
      </c>
      <c r="K53" s="161"/>
      <c r="L53" s="161"/>
      <c r="M53" s="185"/>
      <c r="N53" s="161"/>
      <c r="O53" s="161">
        <f>$E$15*N53</f>
        <v>0</v>
      </c>
      <c r="P53" s="161"/>
      <c r="Q53" s="161"/>
      <c r="R53" s="163"/>
      <c r="S53" s="161">
        <v>0.04</v>
      </c>
      <c r="T53" s="174">
        <f>$E$15*S53</f>
        <v>0</v>
      </c>
      <c r="U53" s="9" t="s">
        <v>51</v>
      </c>
      <c r="V53" s="13">
        <f>T53*95%</f>
        <v>0</v>
      </c>
      <c r="W53" s="113"/>
      <c r="X53" s="161">
        <f>D53+I53+Q53+S53</f>
        <v>0.04</v>
      </c>
      <c r="Y53" s="199">
        <f>$E$15*X53</f>
        <v>0</v>
      </c>
    </row>
    <row r="54" spans="1:25" ht="30.5" customHeight="1" thickBot="1" x14ac:dyDescent="0.25">
      <c r="A54" s="1"/>
      <c r="B54" s="196"/>
      <c r="C54" s="196"/>
      <c r="D54" s="162"/>
      <c r="E54" s="197"/>
      <c r="F54" s="162"/>
      <c r="G54" s="162"/>
      <c r="H54" s="160"/>
      <c r="I54" s="162"/>
      <c r="J54" s="162"/>
      <c r="K54" s="162"/>
      <c r="L54" s="162"/>
      <c r="M54" s="186"/>
      <c r="N54" s="162"/>
      <c r="O54" s="162"/>
      <c r="P54" s="162"/>
      <c r="Q54" s="162"/>
      <c r="R54" s="160"/>
      <c r="S54" s="162"/>
      <c r="T54" s="162"/>
      <c r="U54" s="9" t="s">
        <v>57</v>
      </c>
      <c r="V54" s="13">
        <f>T53*5%</f>
        <v>0</v>
      </c>
      <c r="W54" s="113"/>
      <c r="X54" s="162"/>
      <c r="Y54" s="162"/>
    </row>
    <row r="55" spans="1:25" ht="16" thickBot="1" x14ac:dyDescent="0.25">
      <c r="A55" s="1"/>
      <c r="B55" s="33"/>
      <c r="C55" s="33"/>
      <c r="D55" s="17">
        <f>SUM(D24+D26+D30+D37+D45+D46+D47+D49+D51+D53)</f>
        <v>0.03</v>
      </c>
      <c r="E55" s="13">
        <f>SUM(E24:E53)-E43-E39-E36-E32</f>
        <v>0</v>
      </c>
      <c r="F55" s="4"/>
      <c r="G55" s="4"/>
      <c r="H55" s="4"/>
      <c r="I55" s="41">
        <f>SUM(I24+I26+I30+I37+I45+I46+I47+I47+I49+I51+I53)</f>
        <v>0.15000000000000002</v>
      </c>
      <c r="J55" s="13">
        <f>SUM(J24:J53)-J43-J39-J36-J32</f>
        <v>0</v>
      </c>
      <c r="K55" s="4"/>
      <c r="L55" s="3"/>
      <c r="M55" s="3"/>
      <c r="N55" s="41">
        <f>SUM(N24+N26+N30+N37+N45+N46+N47+N49+N51+N53)</f>
        <v>0.25</v>
      </c>
      <c r="O55" s="13">
        <f>SUM(O24:O53)-O43-O39-O36-O32</f>
        <v>0</v>
      </c>
      <c r="P55" s="3"/>
      <c r="Q55" s="3"/>
      <c r="R55" s="4"/>
      <c r="S55" s="41">
        <f>SUM(S24+S26+S30+S37+S45+S46+S47+S49+S51+S53)</f>
        <v>0.57000000000000006</v>
      </c>
      <c r="T55" s="13">
        <f>SUM(T24:T53)-T43-T39-T36-T32</f>
        <v>0</v>
      </c>
      <c r="U55" s="42"/>
      <c r="V55" s="42"/>
      <c r="W55" s="42"/>
      <c r="X55" s="65">
        <f>SUM(X24+X26+X30+X37+X45+X46+X47+X49+X51+X53)</f>
        <v>1</v>
      </c>
      <c r="Y55" s="66">
        <f>SUM(Y24:Y53)-Y43-Y39-Y36-Y32</f>
        <v>0</v>
      </c>
    </row>
    <row r="56" spans="1:25" x14ac:dyDescent="0.2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U56" s="34"/>
      <c r="V56" s="34"/>
      <c r="W56" s="34"/>
      <c r="X56" s="34"/>
      <c r="Y56" s="34"/>
    </row>
    <row r="57" spans="1:25" ht="15" thickBot="1" x14ac:dyDescent="0.25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U57" s="34"/>
      <c r="V57" s="34"/>
      <c r="W57" s="34"/>
      <c r="X57" s="34"/>
      <c r="Y57" s="34"/>
    </row>
    <row r="58" spans="1:25" ht="15" customHeight="1" thickBot="1" x14ac:dyDescent="0.25">
      <c r="B58" s="187" t="s">
        <v>64</v>
      </c>
      <c r="C58" s="190"/>
      <c r="D58" s="187" t="s">
        <v>6</v>
      </c>
      <c r="E58" s="188"/>
      <c r="F58" s="189"/>
      <c r="G58" s="169"/>
      <c r="H58" s="191"/>
      <c r="I58" s="192" t="s">
        <v>7</v>
      </c>
      <c r="J58" s="193"/>
      <c r="K58" s="194"/>
      <c r="L58" s="169"/>
      <c r="M58" s="143"/>
      <c r="N58" s="187" t="s">
        <v>8</v>
      </c>
      <c r="O58" s="188"/>
      <c r="P58" s="189"/>
      <c r="Q58" s="169"/>
      <c r="R58" s="143"/>
      <c r="S58" s="187" t="s">
        <v>9</v>
      </c>
      <c r="T58" s="188"/>
      <c r="U58" s="189"/>
      <c r="V58" s="169"/>
      <c r="W58" s="143"/>
      <c r="X58" s="187" t="s">
        <v>35</v>
      </c>
      <c r="Y58" s="188"/>
    </row>
    <row r="59" spans="1:25" ht="15" customHeight="1" thickBot="1" x14ac:dyDescent="0.25">
      <c r="B59" s="170" t="s">
        <v>65</v>
      </c>
      <c r="C59" s="171"/>
      <c r="D59" s="43">
        <f>SUM(D24+D26+D30+D37)</f>
        <v>0.03</v>
      </c>
      <c r="E59" s="20">
        <f>$E$15*D59</f>
        <v>0</v>
      </c>
      <c r="F59" s="172"/>
      <c r="G59" s="169"/>
      <c r="H59" s="143"/>
      <c r="I59" s="43">
        <f>SUM(I26+I30+I39+I45)</f>
        <v>0.14000000000000001</v>
      </c>
      <c r="J59" s="20">
        <f>$E$15*I59</f>
        <v>0</v>
      </c>
      <c r="K59" s="172"/>
      <c r="L59" s="169"/>
      <c r="M59" s="143"/>
      <c r="N59" s="43">
        <f>SUM(N26+N39)</f>
        <v>7.0000000000000007E-2</v>
      </c>
      <c r="O59" s="20">
        <f>$E$15*N59</f>
        <v>0</v>
      </c>
      <c r="P59" s="172"/>
      <c r="Q59" s="169"/>
      <c r="R59" s="143"/>
      <c r="S59" s="44">
        <f>SUM(S26+S30+S39+S47+S49+S53)</f>
        <v>0.52</v>
      </c>
      <c r="T59" s="20">
        <f>$E$15*S59</f>
        <v>0</v>
      </c>
      <c r="U59" s="173"/>
      <c r="V59" s="169"/>
      <c r="W59" s="143"/>
      <c r="X59" s="43">
        <f>SUM(D59+I59+N59+S59)</f>
        <v>0.76</v>
      </c>
      <c r="Y59" s="20">
        <f>$E$15*X59</f>
        <v>0</v>
      </c>
    </row>
    <row r="60" spans="1:25" ht="24" customHeight="1" thickBot="1" x14ac:dyDescent="0.25">
      <c r="B60" s="166" t="s">
        <v>66</v>
      </c>
      <c r="C60" s="167"/>
      <c r="D60" s="45"/>
      <c r="E60" s="21">
        <f>$E$15*D60</f>
        <v>0</v>
      </c>
      <c r="F60" s="46"/>
      <c r="G60" s="46"/>
      <c r="H60" s="46"/>
      <c r="I60" s="47">
        <f>I43</f>
        <v>0.01</v>
      </c>
      <c r="J60" s="21">
        <f>$E$15*I60</f>
        <v>0</v>
      </c>
      <c r="K60" s="168"/>
      <c r="L60" s="169"/>
      <c r="M60" s="143"/>
      <c r="N60" s="48">
        <f>SUM(N36+N43+N46)</f>
        <v>0.18</v>
      </c>
      <c r="O60" s="21">
        <f>$E$15*N60</f>
        <v>0</v>
      </c>
      <c r="P60" s="168"/>
      <c r="Q60" s="169"/>
      <c r="R60" s="143"/>
      <c r="S60" s="49">
        <f>S43</f>
        <v>0.05</v>
      </c>
      <c r="T60" s="21">
        <f>$E$15*S60</f>
        <v>0</v>
      </c>
      <c r="U60" s="50"/>
      <c r="V60" s="50"/>
      <c r="W60" s="50"/>
      <c r="X60" s="48">
        <f>SUM(D60+I60+N60+S60)</f>
        <v>0.24</v>
      </c>
      <c r="Y60" s="21">
        <f>$E$15*X60</f>
        <v>0</v>
      </c>
    </row>
    <row r="61" spans="1:25" ht="15" thickBot="1" x14ac:dyDescent="0.25">
      <c r="B61" s="51"/>
      <c r="C61" s="51"/>
      <c r="D61" s="52">
        <f>SUM(D59:D60)</f>
        <v>0.03</v>
      </c>
      <c r="E61" s="27">
        <f>SUM(E59:E60)</f>
        <v>0</v>
      </c>
      <c r="F61" s="42"/>
      <c r="G61" s="42"/>
      <c r="H61" s="42"/>
      <c r="I61" s="17">
        <f>SUM(I59:I60)</f>
        <v>0.15000000000000002</v>
      </c>
      <c r="J61" s="27">
        <f>SUM(J59:J60)</f>
        <v>0</v>
      </c>
      <c r="K61" s="42"/>
      <c r="L61" s="34"/>
      <c r="M61" s="42"/>
      <c r="N61" s="41">
        <f>SUM(N59:N60)</f>
        <v>0.25</v>
      </c>
      <c r="O61" s="27">
        <f t="shared" ref="O61" si="0">SUM(O59:O60)</f>
        <v>0</v>
      </c>
      <c r="P61" s="42"/>
      <c r="Q61" s="34"/>
      <c r="R61" s="42"/>
      <c r="S61" s="41">
        <f>SUM(S59:S60)</f>
        <v>0.57000000000000006</v>
      </c>
      <c r="T61" s="27">
        <f t="shared" ref="T61:Y61" si="1">SUM(T59:T60)</f>
        <v>0</v>
      </c>
      <c r="U61" s="42"/>
      <c r="V61" s="42"/>
      <c r="W61" s="42"/>
      <c r="X61" s="41">
        <f>SUM(X59:X60)</f>
        <v>1</v>
      </c>
      <c r="Y61" s="53">
        <f t="shared" si="1"/>
        <v>0</v>
      </c>
    </row>
    <row r="62" spans="1:25" x14ac:dyDescent="0.2">
      <c r="B62" s="51"/>
      <c r="C62" s="51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54"/>
      <c r="S62" s="34"/>
      <c r="U62" s="34"/>
      <c r="V62" s="34"/>
      <c r="W62" s="34"/>
      <c r="X62" s="34"/>
      <c r="Y62" s="34"/>
    </row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84" spans="3:4" ht="15" x14ac:dyDescent="0.2">
      <c r="D84"/>
    </row>
    <row r="85" spans="3:4" ht="15" x14ac:dyDescent="0.2">
      <c r="C85"/>
      <c r="D85"/>
    </row>
    <row r="86" spans="3:4" ht="15" x14ac:dyDescent="0.2">
      <c r="C86"/>
      <c r="D86"/>
    </row>
    <row r="87" spans="3:4" ht="15" x14ac:dyDescent="0.2">
      <c r="C87"/>
      <c r="D87"/>
    </row>
    <row r="88" spans="3:4" ht="15" x14ac:dyDescent="0.2">
      <c r="C88"/>
      <c r="D88"/>
    </row>
    <row r="89" spans="3:4" ht="15" x14ac:dyDescent="0.2">
      <c r="C89"/>
      <c r="D89"/>
    </row>
  </sheetData>
  <sheetProtection algorithmName="SHA-512" hashValue="BYj2aANaR+TFY38BpYJnH7Y4moD+3SMnxQfxOVZc57XrgQZy1gC+GLwlBDdkv3cvvSkVsnus0P4FkKjMG1QGNA==" saltValue="teHHJIuRjGx7pfJuTzQVBA==" spinCount="100000" sheet="1" objects="1" scenarios="1" formatCells="0" formatColumns="0" formatRows="0" autoFilter="0"/>
  <mergeCells count="294">
    <mergeCell ref="A10:B10"/>
    <mergeCell ref="A11:B11"/>
    <mergeCell ref="A12:B12"/>
    <mergeCell ref="A13:B13"/>
    <mergeCell ref="B20:C20"/>
    <mergeCell ref="D20:H20"/>
    <mergeCell ref="A1:Y1"/>
    <mergeCell ref="B3:Y3"/>
    <mergeCell ref="B4:Y4"/>
    <mergeCell ref="B5:Y5"/>
    <mergeCell ref="A8:B8"/>
    <mergeCell ref="A9:B9"/>
    <mergeCell ref="B6:Y6"/>
    <mergeCell ref="B22:C22"/>
    <mergeCell ref="D22:H22"/>
    <mergeCell ref="I22:M22"/>
    <mergeCell ref="N22:R22"/>
    <mergeCell ref="S22:W22"/>
    <mergeCell ref="X22:Y22"/>
    <mergeCell ref="I20:M20"/>
    <mergeCell ref="N20:R20"/>
    <mergeCell ref="S20:W20"/>
    <mergeCell ref="X20:Y20"/>
    <mergeCell ref="B21:C21"/>
    <mergeCell ref="D21:H21"/>
    <mergeCell ref="I21:M21"/>
    <mergeCell ref="N21:R21"/>
    <mergeCell ref="S21:W21"/>
    <mergeCell ref="X21:Y21"/>
    <mergeCell ref="B23:C23"/>
    <mergeCell ref="X23:Y23"/>
    <mergeCell ref="B24:C25"/>
    <mergeCell ref="D24:D25"/>
    <mergeCell ref="E24:E25"/>
    <mergeCell ref="I24:I25"/>
    <mergeCell ref="J24:J25"/>
    <mergeCell ref="K24:K25"/>
    <mergeCell ref="L24:L25"/>
    <mergeCell ref="M24:M25"/>
    <mergeCell ref="T24:T25"/>
    <mergeCell ref="U24:U25"/>
    <mergeCell ref="V24:V25"/>
    <mergeCell ref="W24:W25"/>
    <mergeCell ref="X24:X25"/>
    <mergeCell ref="Y24:Y25"/>
    <mergeCell ref="N24:N25"/>
    <mergeCell ref="O24:O25"/>
    <mergeCell ref="P24:P25"/>
    <mergeCell ref="Q24:Q25"/>
    <mergeCell ref="R24:R25"/>
    <mergeCell ref="S24:S25"/>
    <mergeCell ref="B26:C29"/>
    <mergeCell ref="D26:D29"/>
    <mergeCell ref="E26:E29"/>
    <mergeCell ref="F26:F29"/>
    <mergeCell ref="G26:G29"/>
    <mergeCell ref="H26:H29"/>
    <mergeCell ref="I26:I29"/>
    <mergeCell ref="J26:J29"/>
    <mergeCell ref="K26:K29"/>
    <mergeCell ref="B30:C31"/>
    <mergeCell ref="D30:D31"/>
    <mergeCell ref="E30:E31"/>
    <mergeCell ref="I30:I31"/>
    <mergeCell ref="J30:J31"/>
    <mergeCell ref="K30:K31"/>
    <mergeCell ref="X26:X29"/>
    <mergeCell ref="Y26:Y29"/>
    <mergeCell ref="U28:U29"/>
    <mergeCell ref="V28:V29"/>
    <mergeCell ref="W28:W29"/>
    <mergeCell ref="R26:R29"/>
    <mergeCell ref="S26:S29"/>
    <mergeCell ref="T26:T29"/>
    <mergeCell ref="U26:U27"/>
    <mergeCell ref="V26:V27"/>
    <mergeCell ref="W26:W27"/>
    <mergeCell ref="L26:L29"/>
    <mergeCell ref="M26:M29"/>
    <mergeCell ref="N26:N29"/>
    <mergeCell ref="O26:O29"/>
    <mergeCell ref="P26:P29"/>
    <mergeCell ref="Q26:Q29"/>
    <mergeCell ref="R30:R31"/>
    <mergeCell ref="S30:S31"/>
    <mergeCell ref="T30:T31"/>
    <mergeCell ref="X30:X31"/>
    <mergeCell ref="Y30:Y31"/>
    <mergeCell ref="L30:L31"/>
    <mergeCell ref="M30:M31"/>
    <mergeCell ref="N30:N31"/>
    <mergeCell ref="O30:O31"/>
    <mergeCell ref="P30:P31"/>
    <mergeCell ref="Q30:Q31"/>
    <mergeCell ref="X32:X35"/>
    <mergeCell ref="Y32:Y35"/>
    <mergeCell ref="U34:U35"/>
    <mergeCell ref="V34:V35"/>
    <mergeCell ref="W34:W35"/>
    <mergeCell ref="O32:O35"/>
    <mergeCell ref="P32:P35"/>
    <mergeCell ref="Q32:Q35"/>
    <mergeCell ref="R32:R35"/>
    <mergeCell ref="S32:S35"/>
    <mergeCell ref="T32:T35"/>
    <mergeCell ref="B36:C36"/>
    <mergeCell ref="B37:C38"/>
    <mergeCell ref="D37:D38"/>
    <mergeCell ref="E37:E38"/>
    <mergeCell ref="F37:F38"/>
    <mergeCell ref="G37:G38"/>
    <mergeCell ref="U32:U33"/>
    <mergeCell ref="V32:V33"/>
    <mergeCell ref="W32:W33"/>
    <mergeCell ref="I32:I35"/>
    <mergeCell ref="J32:J35"/>
    <mergeCell ref="K32:K35"/>
    <mergeCell ref="L32:L35"/>
    <mergeCell ref="M32:M35"/>
    <mergeCell ref="N32:N35"/>
    <mergeCell ref="B32:C35"/>
    <mergeCell ref="D32:D35"/>
    <mergeCell ref="E32:E35"/>
    <mergeCell ref="T37:T38"/>
    <mergeCell ref="F32:F33"/>
    <mergeCell ref="F34:F35"/>
    <mergeCell ref="G32:G33"/>
    <mergeCell ref="G34:G35"/>
    <mergeCell ref="H32:H33"/>
    <mergeCell ref="S39:S42"/>
    <mergeCell ref="T39:T42"/>
    <mergeCell ref="X37:X38"/>
    <mergeCell ref="Y37:Y38"/>
    <mergeCell ref="B39:C42"/>
    <mergeCell ref="D39:D42"/>
    <mergeCell ref="E39:E42"/>
    <mergeCell ref="F39:F42"/>
    <mergeCell ref="G39:G42"/>
    <mergeCell ref="H39:H42"/>
    <mergeCell ref="N37:N38"/>
    <mergeCell ref="O37:O38"/>
    <mergeCell ref="P37:P38"/>
    <mergeCell ref="Q37:Q38"/>
    <mergeCell ref="R37:R38"/>
    <mergeCell ref="S37:S38"/>
    <mergeCell ref="H37:H38"/>
    <mergeCell ref="I37:I38"/>
    <mergeCell ref="J37:J38"/>
    <mergeCell ref="K37:K38"/>
    <mergeCell ref="L37:L38"/>
    <mergeCell ref="M37:M38"/>
    <mergeCell ref="X39:X42"/>
    <mergeCell ref="Y39:Y42"/>
    <mergeCell ref="Y47:Y48"/>
    <mergeCell ref="Q47:Q48"/>
    <mergeCell ref="A43:A44"/>
    <mergeCell ref="B43:C44"/>
    <mergeCell ref="D43:D44"/>
    <mergeCell ref="E43:E44"/>
    <mergeCell ref="F43:F44"/>
    <mergeCell ref="G43:G44"/>
    <mergeCell ref="U39:U40"/>
    <mergeCell ref="V39:V40"/>
    <mergeCell ref="W39:W40"/>
    <mergeCell ref="I39:I42"/>
    <mergeCell ref="J39:J42"/>
    <mergeCell ref="K39:K42"/>
    <mergeCell ref="L39:L42"/>
    <mergeCell ref="M39:M42"/>
    <mergeCell ref="N39:N42"/>
    <mergeCell ref="U41:U42"/>
    <mergeCell ref="V41:V42"/>
    <mergeCell ref="W41:W42"/>
    <mergeCell ref="O39:O42"/>
    <mergeCell ref="P39:P42"/>
    <mergeCell ref="Q39:Q42"/>
    <mergeCell ref="R39:R42"/>
    <mergeCell ref="T43:T44"/>
    <mergeCell ref="X43:X44"/>
    <mergeCell ref="Y43:Y44"/>
    <mergeCell ref="B45:C45"/>
    <mergeCell ref="B46:C46"/>
    <mergeCell ref="N43:N44"/>
    <mergeCell ref="O43:O44"/>
    <mergeCell ref="P43:P44"/>
    <mergeCell ref="Q43:Q44"/>
    <mergeCell ref="R43:R44"/>
    <mergeCell ref="S43:S44"/>
    <mergeCell ref="H43:H44"/>
    <mergeCell ref="I43:I44"/>
    <mergeCell ref="J43:J44"/>
    <mergeCell ref="K43:K44"/>
    <mergeCell ref="L43:L44"/>
    <mergeCell ref="M43:M44"/>
    <mergeCell ref="B49:C50"/>
    <mergeCell ref="D49:D50"/>
    <mergeCell ref="E49:E50"/>
    <mergeCell ref="F49:F50"/>
    <mergeCell ref="G49:G50"/>
    <mergeCell ref="H49:H50"/>
    <mergeCell ref="I49:I50"/>
    <mergeCell ref="O47:O48"/>
    <mergeCell ref="P47:P48"/>
    <mergeCell ref="B47:C48"/>
    <mergeCell ref="D47:D48"/>
    <mergeCell ref="E47:E48"/>
    <mergeCell ref="F47:F48"/>
    <mergeCell ref="G47:G48"/>
    <mergeCell ref="H47:H48"/>
    <mergeCell ref="S49:S50"/>
    <mergeCell ref="T49:T50"/>
    <mergeCell ref="X49:X50"/>
    <mergeCell ref="R47:R48"/>
    <mergeCell ref="S47:S48"/>
    <mergeCell ref="T47:T48"/>
    <mergeCell ref="I47:I48"/>
    <mergeCell ref="J47:J48"/>
    <mergeCell ref="K47:K48"/>
    <mergeCell ref="L47:L48"/>
    <mergeCell ref="M47:M48"/>
    <mergeCell ref="N47:N48"/>
    <mergeCell ref="X47:X48"/>
    <mergeCell ref="X53:X54"/>
    <mergeCell ref="Y53:Y54"/>
    <mergeCell ref="T53:T54"/>
    <mergeCell ref="I53:I54"/>
    <mergeCell ref="J53:J54"/>
    <mergeCell ref="K53:K54"/>
    <mergeCell ref="Y49:Y50"/>
    <mergeCell ref="D51:D52"/>
    <mergeCell ref="E51:E52"/>
    <mergeCell ref="F51:F52"/>
    <mergeCell ref="G51:G52"/>
    <mergeCell ref="H51:H52"/>
    <mergeCell ref="I51:I52"/>
    <mergeCell ref="J51:J52"/>
    <mergeCell ref="Q49:Q50"/>
    <mergeCell ref="R49:R50"/>
    <mergeCell ref="J49:J50"/>
    <mergeCell ref="K49:K50"/>
    <mergeCell ref="L49:L50"/>
    <mergeCell ref="M49:M50"/>
    <mergeCell ref="N49:N50"/>
    <mergeCell ref="O49:O50"/>
    <mergeCell ref="P49:P50"/>
    <mergeCell ref="Y51:Y52"/>
    <mergeCell ref="X51:X52"/>
    <mergeCell ref="L53:L54"/>
    <mergeCell ref="M53:M54"/>
    <mergeCell ref="N53:N54"/>
    <mergeCell ref="S58:T58"/>
    <mergeCell ref="U58:W58"/>
    <mergeCell ref="B58:C58"/>
    <mergeCell ref="D58:E58"/>
    <mergeCell ref="F58:H58"/>
    <mergeCell ref="I58:J58"/>
    <mergeCell ref="K58:M58"/>
    <mergeCell ref="N58:O58"/>
    <mergeCell ref="P58:R58"/>
    <mergeCell ref="X58:Y58"/>
    <mergeCell ref="B53:C54"/>
    <mergeCell ref="D53:D54"/>
    <mergeCell ref="E53:E54"/>
    <mergeCell ref="F53:F54"/>
    <mergeCell ref="G53:G54"/>
    <mergeCell ref="H53:H54"/>
    <mergeCell ref="Q51:Q52"/>
    <mergeCell ref="R51:R52"/>
    <mergeCell ref="S51:S52"/>
    <mergeCell ref="K51:K52"/>
    <mergeCell ref="H34:H35"/>
    <mergeCell ref="O53:O54"/>
    <mergeCell ref="P53:P54"/>
    <mergeCell ref="Q53:Q54"/>
    <mergeCell ref="R53:R54"/>
    <mergeCell ref="W51:W52"/>
    <mergeCell ref="B60:C60"/>
    <mergeCell ref="K60:M60"/>
    <mergeCell ref="P60:R60"/>
    <mergeCell ref="B59:C59"/>
    <mergeCell ref="F59:H59"/>
    <mergeCell ref="K59:M59"/>
    <mergeCell ref="P59:R59"/>
    <mergeCell ref="U59:W59"/>
    <mergeCell ref="L51:L52"/>
    <mergeCell ref="M51:M52"/>
    <mergeCell ref="N51:N52"/>
    <mergeCell ref="O51:O52"/>
    <mergeCell ref="P51:P52"/>
    <mergeCell ref="S53:S54"/>
    <mergeCell ref="B51:C52"/>
    <mergeCell ref="T51:T52"/>
    <mergeCell ref="U51:U52"/>
    <mergeCell ref="V51:V52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51B31-547D-40A3-A717-98E68EC3F27F}">
  <sheetPr>
    <tabColor rgb="FF7030A0"/>
    <pageSetUpPr fitToPage="1"/>
  </sheetPr>
  <dimension ref="A1:Y90"/>
  <sheetViews>
    <sheetView topLeftCell="A5" zoomScale="55" zoomScaleNormal="55" workbookViewId="0">
      <selection activeCell="D30" sqref="D30:D31"/>
    </sheetView>
  </sheetViews>
  <sheetFormatPr baseColWidth="10" defaultColWidth="9.1640625" defaultRowHeight="14" outlineLevelRow="1" outlineLevelCol="1" x14ac:dyDescent="0.2"/>
  <cols>
    <col min="1" max="1" width="33" style="2" customWidth="1"/>
    <col min="2" max="2" width="15.5" style="2" customWidth="1"/>
    <col min="3" max="3" width="19.6640625" style="2" customWidth="1"/>
    <col min="4" max="4" width="24.6640625" style="2" customWidth="1"/>
    <col min="5" max="5" width="22.6640625" style="2" customWidth="1"/>
    <col min="6" max="6" width="10.5" style="2" customWidth="1" outlineLevel="1"/>
    <col min="7" max="7" width="9.83203125" style="2" customWidth="1" outlineLevel="1"/>
    <col min="8" max="8" width="17.83203125" style="2" customWidth="1" outlineLevel="1"/>
    <col min="9" max="9" width="15.1640625" style="2" customWidth="1"/>
    <col min="10" max="10" width="11.1640625" style="2" customWidth="1"/>
    <col min="11" max="11" width="12.6640625" style="2" customWidth="1" outlineLevel="1"/>
    <col min="12" max="12" width="10.6640625" style="2" customWidth="1" outlineLevel="1"/>
    <col min="13" max="13" width="12.5" style="2" customWidth="1" outlineLevel="1"/>
    <col min="14" max="14" width="7.5" style="2" customWidth="1"/>
    <col min="15" max="15" width="10.83203125" style="2" customWidth="1"/>
    <col min="16" max="16" width="10.5" style="2" customWidth="1" outlineLevel="1"/>
    <col min="17" max="17" width="11.83203125" style="2" customWidth="1" outlineLevel="1"/>
    <col min="18" max="18" width="12.5" style="2" customWidth="1" outlineLevel="1"/>
    <col min="19" max="19" width="13.83203125" style="2" customWidth="1"/>
    <col min="20" max="20" width="11.5" style="3" customWidth="1"/>
    <col min="21" max="21" width="14.5" style="2" customWidth="1" outlineLevel="1"/>
    <col min="22" max="22" width="11.1640625" style="2" customWidth="1" outlineLevel="1"/>
    <col min="23" max="23" width="12.33203125" style="2" customWidth="1" outlineLevel="1"/>
    <col min="24" max="24" width="10.83203125" style="2" customWidth="1"/>
    <col min="25" max="25" width="11.6640625" style="2" customWidth="1"/>
    <col min="26" max="26" width="9.33203125" style="2" customWidth="1"/>
    <col min="27" max="32" width="9.1640625" style="2"/>
    <col min="33" max="33" width="16.6640625" style="2" customWidth="1"/>
    <col min="34" max="16384" width="9.1640625" style="2"/>
  </cols>
  <sheetData>
    <row r="1" spans="1:25" ht="72" customHeight="1" x14ac:dyDescent="0.3">
      <c r="A1" s="139" t="s">
        <v>22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5" ht="15" x14ac:dyDescent="0.2">
      <c r="A2"/>
      <c r="B2"/>
      <c r="C2"/>
      <c r="D2"/>
      <c r="E2"/>
      <c r="F2"/>
      <c r="G2"/>
      <c r="H2"/>
      <c r="I2"/>
      <c r="J2"/>
      <c r="K2"/>
      <c r="L2"/>
    </row>
    <row r="3" spans="1:25" ht="21" x14ac:dyDescent="0.25">
      <c r="A3" s="106" t="s">
        <v>117</v>
      </c>
      <c r="B3" s="286" t="s">
        <v>0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</row>
    <row r="4" spans="1:25" ht="21" x14ac:dyDescent="0.25">
      <c r="A4" s="28" t="s">
        <v>1</v>
      </c>
      <c r="B4" s="286" t="s">
        <v>0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</row>
    <row r="5" spans="1:25" ht="32" x14ac:dyDescent="0.25">
      <c r="A5" s="106" t="s">
        <v>116</v>
      </c>
      <c r="B5" s="286" t="s">
        <v>0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</row>
    <row r="6" spans="1:25" ht="21" x14ac:dyDescent="0.25">
      <c r="A6" s="28" t="s">
        <v>115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</row>
    <row r="7" spans="1:25" ht="15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V7" s="7"/>
      <c r="W7" s="7"/>
      <c r="X7" s="5"/>
      <c r="Y7" s="8"/>
    </row>
    <row r="8" spans="1:25" ht="30.5" customHeight="1" thickBot="1" x14ac:dyDescent="0.25">
      <c r="A8" s="287" t="s">
        <v>67</v>
      </c>
      <c r="B8" s="288"/>
      <c r="C8" s="39" t="s">
        <v>68</v>
      </c>
      <c r="D8" s="1"/>
      <c r="E8" s="1"/>
      <c r="F8" s="1"/>
      <c r="G8" s="1"/>
      <c r="H8" s="1"/>
      <c r="I8" s="1"/>
      <c r="J8" s="1"/>
      <c r="K8" s="1"/>
      <c r="L8" s="1"/>
      <c r="M8" s="1"/>
      <c r="V8" s="7"/>
      <c r="W8" s="7"/>
      <c r="X8" s="5"/>
      <c r="Y8" s="8"/>
    </row>
    <row r="9" spans="1:25" ht="15" thickBot="1" x14ac:dyDescent="0.25">
      <c r="A9" s="289" t="s">
        <v>24</v>
      </c>
      <c r="B9" s="290"/>
      <c r="C9" s="22"/>
      <c r="D9" s="1"/>
      <c r="E9" s="1"/>
      <c r="F9" s="1"/>
      <c r="G9" s="1"/>
      <c r="H9" s="1"/>
      <c r="I9" s="1"/>
      <c r="J9" s="1"/>
      <c r="K9" s="1"/>
      <c r="L9" s="1"/>
      <c r="M9" s="1"/>
      <c r="V9" s="7"/>
      <c r="W9" s="7"/>
      <c r="X9" s="5"/>
      <c r="Y9" s="8"/>
    </row>
    <row r="10" spans="1:25" ht="16" thickBot="1" x14ac:dyDescent="0.25">
      <c r="A10" s="281"/>
      <c r="B10" s="282"/>
      <c r="D10" s="1"/>
      <c r="E10" s="1"/>
      <c r="F10" s="1"/>
      <c r="G10" s="1"/>
      <c r="H10" s="1"/>
      <c r="I10" s="1"/>
      <c r="J10" s="1"/>
      <c r="K10" s="1"/>
      <c r="L10" s="1"/>
      <c r="M10" s="1"/>
      <c r="V10" s="7"/>
      <c r="W10" s="7"/>
      <c r="X10" s="5"/>
      <c r="Y10" s="8"/>
    </row>
    <row r="11" spans="1:25" ht="33" thickBot="1" x14ac:dyDescent="0.25">
      <c r="A11" s="283" t="s">
        <v>25</v>
      </c>
      <c r="B11" s="284"/>
      <c r="C11" s="40" t="s">
        <v>26</v>
      </c>
      <c r="D11" s="40" t="s">
        <v>27</v>
      </c>
      <c r="E11" s="40" t="s">
        <v>28</v>
      </c>
      <c r="F11" s="36"/>
      <c r="G11" s="36"/>
      <c r="H11" s="36"/>
      <c r="I11" s="36"/>
      <c r="J11" s="36"/>
      <c r="K11" s="36"/>
      <c r="L11" s="36"/>
      <c r="M11" s="36"/>
      <c r="N11" s="37"/>
      <c r="O11" s="37"/>
      <c r="V11" s="7"/>
      <c r="W11" s="7"/>
      <c r="X11" s="5"/>
      <c r="Y11" s="8"/>
    </row>
    <row r="12" spans="1:25" ht="16" thickBot="1" x14ac:dyDescent="0.25">
      <c r="A12" s="283" t="s">
        <v>29</v>
      </c>
      <c r="B12" s="284"/>
      <c r="C12" s="38">
        <v>0.02</v>
      </c>
      <c r="D12" s="13">
        <f>IF(C9&gt;5000000,5000000,C9)</f>
        <v>0</v>
      </c>
      <c r="E12" s="6">
        <f>D12*C12</f>
        <v>0</v>
      </c>
      <c r="F12" s="36"/>
      <c r="G12" s="36"/>
      <c r="H12" s="36"/>
      <c r="I12" s="36"/>
      <c r="J12" s="36"/>
      <c r="K12" s="36"/>
      <c r="L12" s="36"/>
      <c r="M12" s="36"/>
      <c r="N12" s="37"/>
      <c r="O12" s="37"/>
      <c r="V12" s="7"/>
      <c r="W12" s="7"/>
      <c r="X12" s="5"/>
      <c r="Y12" s="8"/>
    </row>
    <row r="13" spans="1:25" ht="16" thickBot="1" x14ac:dyDescent="0.25">
      <c r="A13" s="283" t="s">
        <v>30</v>
      </c>
      <c r="B13" s="284"/>
      <c r="C13" s="38">
        <v>1.4999999999999999E-2</v>
      </c>
      <c r="D13" s="13">
        <f>IF(C9&gt;5000000,C9-5000000,0)</f>
        <v>0</v>
      </c>
      <c r="E13" s="23">
        <f>D13*C13</f>
        <v>0</v>
      </c>
      <c r="F13" s="98"/>
      <c r="G13" s="36"/>
      <c r="H13" s="36"/>
      <c r="I13" s="36"/>
      <c r="J13" s="36"/>
      <c r="K13" s="36"/>
      <c r="L13" s="36"/>
      <c r="M13" s="36"/>
      <c r="N13" s="37"/>
      <c r="O13" s="37"/>
      <c r="V13" s="7"/>
      <c r="W13" s="7"/>
      <c r="X13" s="5"/>
      <c r="Y13" s="8"/>
    </row>
    <row r="14" spans="1:25" ht="16" thickBot="1" x14ac:dyDescent="0.25">
      <c r="A14" s="36"/>
      <c r="B14" s="36"/>
      <c r="C14" s="35" t="s">
        <v>31</v>
      </c>
      <c r="D14" s="13">
        <f>SUM(D12:D13)</f>
        <v>0</v>
      </c>
      <c r="E14" s="6">
        <f>SUM(E12:E13)</f>
        <v>0</v>
      </c>
      <c r="F14" s="99"/>
      <c r="G14" s="36"/>
      <c r="H14" s="36"/>
      <c r="I14" s="36"/>
      <c r="J14" s="36"/>
      <c r="K14" s="36"/>
      <c r="L14" s="36"/>
      <c r="M14" s="36"/>
      <c r="N14" s="37"/>
      <c r="O14" s="37"/>
      <c r="V14" s="7"/>
      <c r="W14" s="7"/>
      <c r="X14" s="5"/>
      <c r="Y14" s="8"/>
    </row>
    <row r="15" spans="1:25" ht="16" thickBot="1" x14ac:dyDescent="0.25">
      <c r="A15" s="36"/>
      <c r="B15" s="36"/>
      <c r="C15" s="36"/>
      <c r="D15" s="89" t="s">
        <v>32</v>
      </c>
      <c r="E15" s="90">
        <f>E14*0.8</f>
        <v>0</v>
      </c>
      <c r="F15" s="100"/>
      <c r="G15" s="36"/>
      <c r="H15" s="36"/>
      <c r="I15" s="36"/>
      <c r="J15" s="36"/>
      <c r="K15" s="36"/>
      <c r="L15" s="36"/>
      <c r="M15" s="36"/>
      <c r="N15" s="37"/>
      <c r="O15" s="37"/>
      <c r="V15" s="7"/>
      <c r="W15" s="7"/>
      <c r="X15" s="5"/>
      <c r="Y15" s="8"/>
    </row>
    <row r="16" spans="1:25" ht="16" thickBot="1" x14ac:dyDescent="0.25">
      <c r="A16" s="36"/>
      <c r="B16" s="36"/>
      <c r="C16" s="36"/>
      <c r="D16" s="24" t="s">
        <v>33</v>
      </c>
      <c r="E16" s="6">
        <f>0.2*E14</f>
        <v>0</v>
      </c>
      <c r="F16" s="101"/>
      <c r="G16" s="36"/>
      <c r="H16" s="36"/>
      <c r="I16" s="36"/>
      <c r="J16" s="36"/>
      <c r="K16" s="36"/>
      <c r="L16" s="36"/>
      <c r="M16" s="36"/>
      <c r="N16" s="37"/>
      <c r="O16" s="37"/>
      <c r="V16" s="7"/>
      <c r="W16" s="7"/>
      <c r="X16" s="5"/>
      <c r="Y16" s="8"/>
    </row>
    <row r="17" spans="1: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V17" s="7"/>
      <c r="W17" s="7"/>
      <c r="X17" s="5"/>
      <c r="Y17" s="8"/>
    </row>
    <row r="18" spans="1:25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7"/>
      <c r="T18" s="4"/>
      <c r="U18" s="7"/>
      <c r="V18" s="7"/>
      <c r="W18" s="7"/>
      <c r="X18" s="5"/>
      <c r="Y18" s="8"/>
    </row>
    <row r="19" spans="1:25" ht="15" thickBo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7"/>
      <c r="T19" s="4"/>
      <c r="U19" s="7"/>
      <c r="V19" s="7"/>
      <c r="W19" s="7"/>
      <c r="X19" s="5"/>
      <c r="Y19" s="8"/>
    </row>
    <row r="20" spans="1:25" ht="14.5" customHeight="1" thickBot="1" x14ac:dyDescent="0.25">
      <c r="A20" s="1"/>
      <c r="B20" s="273" t="s">
        <v>34</v>
      </c>
      <c r="C20" s="274"/>
      <c r="D20" s="285" t="s">
        <v>6</v>
      </c>
      <c r="E20" s="285"/>
      <c r="F20" s="232"/>
      <c r="G20" s="232"/>
      <c r="H20" s="232"/>
      <c r="I20" s="269" t="s">
        <v>7</v>
      </c>
      <c r="J20" s="256"/>
      <c r="K20" s="256"/>
      <c r="L20" s="256"/>
      <c r="M20" s="257"/>
      <c r="N20" s="232" t="s">
        <v>8</v>
      </c>
      <c r="O20" s="232"/>
      <c r="P20" s="232"/>
      <c r="Q20" s="232"/>
      <c r="R20" s="232"/>
      <c r="S20" s="194" t="s">
        <v>9</v>
      </c>
      <c r="T20" s="270"/>
      <c r="U20" s="248"/>
      <c r="V20" s="248"/>
      <c r="W20" s="271"/>
      <c r="X20" s="272" t="s">
        <v>35</v>
      </c>
      <c r="Y20" s="272"/>
    </row>
    <row r="21" spans="1:25" ht="15" thickBot="1" x14ac:dyDescent="0.25">
      <c r="A21" s="1"/>
      <c r="B21" s="273"/>
      <c r="C21" s="274"/>
      <c r="D21" s="275" t="s">
        <v>36</v>
      </c>
      <c r="E21" s="275"/>
      <c r="F21" s="232"/>
      <c r="G21" s="232"/>
      <c r="H21" s="232"/>
      <c r="I21" s="276" t="s">
        <v>37</v>
      </c>
      <c r="J21" s="277"/>
      <c r="K21" s="277"/>
      <c r="L21" s="277"/>
      <c r="M21" s="193"/>
      <c r="N21" s="232" t="s">
        <v>38</v>
      </c>
      <c r="O21" s="232"/>
      <c r="P21" s="232"/>
      <c r="Q21" s="232"/>
      <c r="R21" s="232"/>
      <c r="S21" s="278" t="s">
        <v>39</v>
      </c>
      <c r="T21" s="279"/>
      <c r="U21" s="248"/>
      <c r="V21" s="248"/>
      <c r="W21" s="271"/>
      <c r="X21" s="280">
        <v>1</v>
      </c>
      <c r="Y21" s="280"/>
    </row>
    <row r="22" spans="1:25" ht="24.75" customHeight="1" thickBot="1" x14ac:dyDescent="0.25">
      <c r="A22" s="1"/>
      <c r="B22" s="252"/>
      <c r="C22" s="253"/>
      <c r="D22" s="254">
        <f>SUM(D24+D26+D30)</f>
        <v>0.03</v>
      </c>
      <c r="E22" s="255"/>
      <c r="F22" s="256"/>
      <c r="G22" s="256"/>
      <c r="H22" s="257"/>
      <c r="I22" s="258">
        <f>SUM(I26+I30+I37+I45)</f>
        <v>0.21000000000000002</v>
      </c>
      <c r="J22" s="259"/>
      <c r="K22" s="259"/>
      <c r="L22" s="259"/>
      <c r="M22" s="260"/>
      <c r="N22" s="261">
        <f>SUM(N26+N30+N37+N46)</f>
        <v>0.2</v>
      </c>
      <c r="O22" s="262"/>
      <c r="P22" s="262"/>
      <c r="Q22" s="262"/>
      <c r="R22" s="262"/>
      <c r="S22" s="263">
        <f>(S26+S30+S37+S47+S49+S51+S53)</f>
        <v>0.56000000000000005</v>
      </c>
      <c r="T22" s="264"/>
      <c r="U22" s="265"/>
      <c r="V22" s="265"/>
      <c r="W22" s="266"/>
      <c r="X22" s="267">
        <f>SUM(D22+I22+N22+S22)</f>
        <v>1</v>
      </c>
      <c r="Y22" s="268"/>
    </row>
    <row r="23" spans="1:25" ht="30" customHeight="1" thickBot="1" x14ac:dyDescent="0.25">
      <c r="A23" s="1"/>
      <c r="B23" s="189"/>
      <c r="C23" s="248"/>
      <c r="D23" s="10" t="s">
        <v>40</v>
      </c>
      <c r="E23" s="10" t="s">
        <v>41</v>
      </c>
      <c r="F23" s="32" t="s">
        <v>42</v>
      </c>
      <c r="G23" s="32" t="s">
        <v>43</v>
      </c>
      <c r="H23" s="32" t="s">
        <v>44</v>
      </c>
      <c r="I23" s="10" t="s">
        <v>40</v>
      </c>
      <c r="J23" s="10" t="s">
        <v>41</v>
      </c>
      <c r="K23" s="32" t="s">
        <v>42</v>
      </c>
      <c r="L23" s="32" t="s">
        <v>43</v>
      </c>
      <c r="M23" s="32" t="s">
        <v>44</v>
      </c>
      <c r="N23" s="10" t="s">
        <v>40</v>
      </c>
      <c r="O23" s="10" t="s">
        <v>41</v>
      </c>
      <c r="P23" s="32" t="s">
        <v>42</v>
      </c>
      <c r="Q23" s="32" t="s">
        <v>43</v>
      </c>
      <c r="R23" s="32" t="s">
        <v>44</v>
      </c>
      <c r="S23" s="10" t="s">
        <v>40</v>
      </c>
      <c r="T23" s="10" t="s">
        <v>41</v>
      </c>
      <c r="U23" s="32" t="s">
        <v>42</v>
      </c>
      <c r="V23" s="32" t="s">
        <v>43</v>
      </c>
      <c r="W23" s="32" t="s">
        <v>44</v>
      </c>
      <c r="X23" s="249"/>
      <c r="Y23" s="193"/>
    </row>
    <row r="24" spans="1:25" ht="27" customHeight="1" thickBot="1" x14ac:dyDescent="0.25">
      <c r="A24" s="1"/>
      <c r="B24" s="250" t="s">
        <v>45</v>
      </c>
      <c r="C24" s="251"/>
      <c r="D24" s="246">
        <v>0.01</v>
      </c>
      <c r="E24" s="239">
        <f>$E$15*D24</f>
        <v>0</v>
      </c>
      <c r="F24" s="11" t="s">
        <v>46</v>
      </c>
      <c r="G24" s="11">
        <f>E24*75%</f>
        <v>0</v>
      </c>
      <c r="H24" s="107"/>
      <c r="I24" s="161"/>
      <c r="J24" s="174">
        <f>$E$15*I24</f>
        <v>0</v>
      </c>
      <c r="K24" s="174"/>
      <c r="L24" s="182"/>
      <c r="M24" s="204"/>
      <c r="N24" s="161"/>
      <c r="O24" s="174">
        <f>$E$15*N24</f>
        <v>0</v>
      </c>
      <c r="P24" s="182"/>
      <c r="Q24" s="182"/>
      <c r="R24" s="202"/>
      <c r="S24" s="182"/>
      <c r="T24" s="174">
        <f>$E$15*S24</f>
        <v>0</v>
      </c>
      <c r="U24" s="182"/>
      <c r="V24" s="182"/>
      <c r="W24" s="204"/>
      <c r="X24" s="161">
        <f>D24+I24+Q24+S24</f>
        <v>0.01</v>
      </c>
      <c r="Y24" s="199">
        <f>$E$15*X24</f>
        <v>0</v>
      </c>
    </row>
    <row r="25" spans="1:25" ht="44.25" customHeight="1" thickBot="1" x14ac:dyDescent="0.25">
      <c r="A25" s="1"/>
      <c r="B25" s="212"/>
      <c r="C25" s="238"/>
      <c r="D25" s="232"/>
      <c r="E25" s="232"/>
      <c r="F25" s="9" t="s">
        <v>47</v>
      </c>
      <c r="G25" s="12">
        <f>E24*25%</f>
        <v>0</v>
      </c>
      <c r="H25" s="108"/>
      <c r="I25" s="209"/>
      <c r="J25" s="209"/>
      <c r="K25" s="209"/>
      <c r="L25" s="209"/>
      <c r="M25" s="211"/>
      <c r="N25" s="209"/>
      <c r="O25" s="209"/>
      <c r="P25" s="209"/>
      <c r="Q25" s="209"/>
      <c r="R25" s="208"/>
      <c r="S25" s="209"/>
      <c r="T25" s="210"/>
      <c r="U25" s="209"/>
      <c r="V25" s="209"/>
      <c r="W25" s="211"/>
      <c r="X25" s="209"/>
      <c r="Y25" s="209"/>
    </row>
    <row r="26" spans="1:25" ht="34.25" customHeight="1" x14ac:dyDescent="0.2">
      <c r="A26" s="1"/>
      <c r="B26" s="177" t="s">
        <v>48</v>
      </c>
      <c r="C26" s="178"/>
      <c r="D26" s="247"/>
      <c r="E26" s="174">
        <f>$E$15*D26</f>
        <v>0</v>
      </c>
      <c r="F26" s="174"/>
      <c r="G26" s="174"/>
      <c r="H26" s="163"/>
      <c r="I26" s="161">
        <v>0.05</v>
      </c>
      <c r="J26" s="174">
        <f>$E$15*I26</f>
        <v>0</v>
      </c>
      <c r="K26" s="174" t="s">
        <v>49</v>
      </c>
      <c r="L26" s="203"/>
      <c r="M26" s="204"/>
      <c r="N26" s="161">
        <v>0.05</v>
      </c>
      <c r="O26" s="174">
        <f>$E$15*N26</f>
        <v>0</v>
      </c>
      <c r="P26" s="182" t="s">
        <v>50</v>
      </c>
      <c r="Q26" s="174"/>
      <c r="R26" s="163"/>
      <c r="S26" s="161">
        <v>0.08</v>
      </c>
      <c r="T26" s="174">
        <f>$E$15*S26</f>
        <v>0</v>
      </c>
      <c r="U26" s="174" t="s">
        <v>51</v>
      </c>
      <c r="V26" s="174">
        <f>T26*95%</f>
        <v>0</v>
      </c>
      <c r="W26" s="164"/>
      <c r="X26" s="161">
        <f>D26+I26+N26+S26</f>
        <v>0.18</v>
      </c>
      <c r="Y26" s="199">
        <f>$E$15*X26</f>
        <v>0</v>
      </c>
    </row>
    <row r="27" spans="1:25" ht="15" customHeight="1" thickBot="1" x14ac:dyDescent="0.25">
      <c r="A27" s="1"/>
      <c r="B27" s="179"/>
      <c r="C27" s="180"/>
      <c r="D27" s="175"/>
      <c r="E27" s="175"/>
      <c r="F27" s="183"/>
      <c r="G27" s="183"/>
      <c r="H27" s="234"/>
      <c r="I27" s="175"/>
      <c r="J27" s="175"/>
      <c r="K27" s="183"/>
      <c r="L27" s="183"/>
      <c r="M27" s="165"/>
      <c r="N27" s="175"/>
      <c r="O27" s="175"/>
      <c r="P27" s="175"/>
      <c r="Q27" s="233"/>
      <c r="R27" s="198"/>
      <c r="S27" s="175"/>
      <c r="T27" s="181"/>
      <c r="U27" s="209"/>
      <c r="V27" s="209"/>
      <c r="W27" s="211"/>
      <c r="X27" s="175"/>
      <c r="Y27" s="181"/>
    </row>
    <row r="28" spans="1:25" ht="32.5" customHeight="1" x14ac:dyDescent="0.2">
      <c r="A28" s="1"/>
      <c r="B28" s="179"/>
      <c r="C28" s="180"/>
      <c r="D28" s="175"/>
      <c r="E28" s="175"/>
      <c r="F28" s="183"/>
      <c r="G28" s="183"/>
      <c r="H28" s="234"/>
      <c r="I28" s="175"/>
      <c r="J28" s="175"/>
      <c r="K28" s="183"/>
      <c r="L28" s="183"/>
      <c r="M28" s="165"/>
      <c r="N28" s="175"/>
      <c r="O28" s="175"/>
      <c r="P28" s="175"/>
      <c r="Q28" s="233"/>
      <c r="R28" s="198"/>
      <c r="S28" s="175"/>
      <c r="T28" s="181"/>
      <c r="U28" s="174" t="s">
        <v>52</v>
      </c>
      <c r="V28" s="174">
        <f>T26*5%</f>
        <v>0</v>
      </c>
      <c r="W28" s="164"/>
      <c r="X28" s="175"/>
      <c r="Y28" s="181"/>
    </row>
    <row r="29" spans="1:25" ht="17" customHeight="1" thickBot="1" x14ac:dyDescent="0.25">
      <c r="A29" s="1"/>
      <c r="B29" s="212"/>
      <c r="C29" s="213"/>
      <c r="D29" s="209"/>
      <c r="E29" s="209"/>
      <c r="F29" s="162"/>
      <c r="G29" s="162"/>
      <c r="H29" s="160"/>
      <c r="I29" s="209"/>
      <c r="J29" s="209"/>
      <c r="K29" s="162"/>
      <c r="L29" s="162"/>
      <c r="M29" s="186"/>
      <c r="N29" s="209"/>
      <c r="O29" s="209"/>
      <c r="P29" s="209"/>
      <c r="Q29" s="201"/>
      <c r="R29" s="208"/>
      <c r="S29" s="209"/>
      <c r="T29" s="210"/>
      <c r="U29" s="201"/>
      <c r="V29" s="201"/>
      <c r="W29" s="240"/>
      <c r="X29" s="209"/>
      <c r="Y29" s="210"/>
    </row>
    <row r="30" spans="1:25" ht="36.5" customHeight="1" thickBot="1" x14ac:dyDescent="0.25">
      <c r="A30" s="1"/>
      <c r="B30" s="177" t="s">
        <v>53</v>
      </c>
      <c r="C30" s="237"/>
      <c r="D30" s="246">
        <v>0.02</v>
      </c>
      <c r="E30" s="239">
        <f>$E$15*D30</f>
        <v>0</v>
      </c>
      <c r="F30" s="11" t="s">
        <v>46</v>
      </c>
      <c r="G30" s="11">
        <f>E30*75%</f>
        <v>0</v>
      </c>
      <c r="H30" s="110"/>
      <c r="I30" s="161">
        <v>0.04</v>
      </c>
      <c r="J30" s="174">
        <f>$E$15*I30</f>
        <v>0</v>
      </c>
      <c r="K30" s="174" t="s">
        <v>49</v>
      </c>
      <c r="L30" s="174"/>
      <c r="M30" s="164"/>
      <c r="N30" s="161">
        <v>0.08</v>
      </c>
      <c r="O30" s="174">
        <f>$E$15*N30</f>
        <v>0</v>
      </c>
      <c r="P30" s="174" t="s">
        <v>50</v>
      </c>
      <c r="Q30" s="174"/>
      <c r="R30" s="163"/>
      <c r="S30" s="161">
        <v>0.1</v>
      </c>
      <c r="T30" s="174">
        <f>$E$15*S30</f>
        <v>0</v>
      </c>
      <c r="U30" s="16" t="s">
        <v>51</v>
      </c>
      <c r="V30" s="11">
        <f>T30*95%</f>
        <v>0</v>
      </c>
      <c r="W30" s="113"/>
      <c r="X30" s="161">
        <f>D30+I30+N30+S30</f>
        <v>0.24000000000000002</v>
      </c>
      <c r="Y30" s="199">
        <f>$E$15*X30</f>
        <v>0</v>
      </c>
    </row>
    <row r="31" spans="1:25" ht="42.5" customHeight="1" thickBot="1" x14ac:dyDescent="0.25">
      <c r="A31" s="1"/>
      <c r="B31" s="212"/>
      <c r="C31" s="238"/>
      <c r="D31" s="232"/>
      <c r="E31" s="232"/>
      <c r="F31" s="9" t="s">
        <v>47</v>
      </c>
      <c r="G31" s="12">
        <f>E30*25%</f>
        <v>0</v>
      </c>
      <c r="H31" s="110"/>
      <c r="I31" s="209"/>
      <c r="J31" s="209"/>
      <c r="K31" s="209"/>
      <c r="L31" s="201"/>
      <c r="M31" s="211"/>
      <c r="N31" s="209"/>
      <c r="O31" s="209"/>
      <c r="P31" s="201"/>
      <c r="Q31" s="201"/>
      <c r="R31" s="208"/>
      <c r="S31" s="209"/>
      <c r="T31" s="210"/>
      <c r="U31" s="9" t="s">
        <v>52</v>
      </c>
      <c r="V31" s="11">
        <f>T30*5%</f>
        <v>0</v>
      </c>
      <c r="W31" s="113"/>
      <c r="X31" s="209"/>
      <c r="Y31" s="210"/>
    </row>
    <row r="32" spans="1:25" ht="14.25" customHeight="1" outlineLevel="1" x14ac:dyDescent="0.2">
      <c r="A32" s="1"/>
      <c r="B32" s="227" t="s">
        <v>54</v>
      </c>
      <c r="C32" s="224"/>
      <c r="D32" s="161">
        <v>0.02</v>
      </c>
      <c r="E32" s="174">
        <f>$E$15*D32</f>
        <v>0</v>
      </c>
      <c r="F32" s="174" t="s">
        <v>46</v>
      </c>
      <c r="G32" s="174">
        <f>E32*75%</f>
        <v>0</v>
      </c>
      <c r="H32" s="163"/>
      <c r="I32" s="161">
        <v>0.04</v>
      </c>
      <c r="J32" s="174">
        <f>$E$15*I32</f>
        <v>0</v>
      </c>
      <c r="K32" s="174" t="s">
        <v>49</v>
      </c>
      <c r="L32" s="203"/>
      <c r="M32" s="204"/>
      <c r="N32" s="161"/>
      <c r="O32" s="174">
        <f>$E$15*N32</f>
        <v>0</v>
      </c>
      <c r="P32" s="161"/>
      <c r="Q32" s="174"/>
      <c r="R32" s="163"/>
      <c r="S32" s="161">
        <v>0.1</v>
      </c>
      <c r="T32" s="174">
        <f>$E$15*S32</f>
        <v>0</v>
      </c>
      <c r="U32" s="174" t="s">
        <v>51</v>
      </c>
      <c r="V32" s="174">
        <f>T32*95%</f>
        <v>0</v>
      </c>
      <c r="W32" s="164"/>
      <c r="X32" s="161">
        <f>D32+I32+N32+S32</f>
        <v>0.16</v>
      </c>
      <c r="Y32" s="199">
        <f>$E$15*X32</f>
        <v>0</v>
      </c>
    </row>
    <row r="33" spans="1:25" ht="23.25" customHeight="1" outlineLevel="1" thickBot="1" x14ac:dyDescent="0.25">
      <c r="A33" s="1"/>
      <c r="B33" s="241"/>
      <c r="C33" s="242"/>
      <c r="D33" s="175"/>
      <c r="E33" s="175"/>
      <c r="F33" s="183"/>
      <c r="G33" s="183"/>
      <c r="H33" s="234"/>
      <c r="I33" s="175"/>
      <c r="J33" s="175"/>
      <c r="K33" s="183"/>
      <c r="L33" s="183"/>
      <c r="M33" s="165"/>
      <c r="N33" s="184"/>
      <c r="O33" s="233"/>
      <c r="P33" s="184"/>
      <c r="Q33" s="233"/>
      <c r="R33" s="198"/>
      <c r="S33" s="175"/>
      <c r="T33" s="181"/>
      <c r="U33" s="201"/>
      <c r="V33" s="201"/>
      <c r="W33" s="240"/>
      <c r="X33" s="175"/>
      <c r="Y33" s="175"/>
    </row>
    <row r="34" spans="1:25" ht="17.25" customHeight="1" outlineLevel="1" x14ac:dyDescent="0.2">
      <c r="A34" s="1"/>
      <c r="B34" s="241"/>
      <c r="C34" s="242"/>
      <c r="D34" s="175"/>
      <c r="E34" s="175"/>
      <c r="F34" s="174" t="s">
        <v>47</v>
      </c>
      <c r="G34" s="174">
        <f>E32*25%</f>
        <v>0</v>
      </c>
      <c r="H34" s="163"/>
      <c r="I34" s="175"/>
      <c r="J34" s="175"/>
      <c r="K34" s="183"/>
      <c r="L34" s="183"/>
      <c r="M34" s="165"/>
      <c r="N34" s="184"/>
      <c r="O34" s="233"/>
      <c r="P34" s="184"/>
      <c r="Q34" s="233"/>
      <c r="R34" s="198"/>
      <c r="S34" s="175"/>
      <c r="T34" s="181"/>
      <c r="U34" s="174" t="s">
        <v>52</v>
      </c>
      <c r="V34" s="174">
        <f>T32*5%</f>
        <v>0</v>
      </c>
      <c r="W34" s="164"/>
      <c r="X34" s="175"/>
      <c r="Y34" s="175"/>
    </row>
    <row r="35" spans="1:25" ht="24.5" customHeight="1" outlineLevel="1" thickBot="1" x14ac:dyDescent="0.25">
      <c r="A35" s="1"/>
      <c r="B35" s="230"/>
      <c r="C35" s="226"/>
      <c r="D35" s="209"/>
      <c r="E35" s="209"/>
      <c r="F35" s="162"/>
      <c r="G35" s="162"/>
      <c r="H35" s="160"/>
      <c r="I35" s="209"/>
      <c r="J35" s="209"/>
      <c r="K35" s="162"/>
      <c r="L35" s="162"/>
      <c r="M35" s="186"/>
      <c r="N35" s="197"/>
      <c r="O35" s="201"/>
      <c r="P35" s="197"/>
      <c r="Q35" s="201"/>
      <c r="R35" s="208"/>
      <c r="S35" s="209"/>
      <c r="T35" s="210"/>
      <c r="U35" s="209"/>
      <c r="V35" s="209"/>
      <c r="W35" s="211"/>
      <c r="X35" s="209"/>
      <c r="Y35" s="209"/>
    </row>
    <row r="36" spans="1:25" ht="39.5" customHeight="1" outlineLevel="1" thickBot="1" x14ac:dyDescent="0.25">
      <c r="A36" s="31" t="s">
        <v>55</v>
      </c>
      <c r="B36" s="235" t="s">
        <v>15</v>
      </c>
      <c r="C36" s="236"/>
      <c r="D36" s="17"/>
      <c r="E36" s="13">
        <f>$E$15*D36</f>
        <v>0</v>
      </c>
      <c r="F36" s="13"/>
      <c r="G36" s="13"/>
      <c r="H36" s="110"/>
      <c r="I36" s="18"/>
      <c r="J36" s="13">
        <f>$E$15*I36</f>
        <v>0</v>
      </c>
      <c r="K36" s="13"/>
      <c r="L36" s="15"/>
      <c r="M36" s="112"/>
      <c r="N36" s="17">
        <v>0.08</v>
      </c>
      <c r="O36" s="13">
        <f>$E$15*N36</f>
        <v>0</v>
      </c>
      <c r="P36" s="9" t="s">
        <v>50</v>
      </c>
      <c r="Q36" s="13"/>
      <c r="R36" s="110"/>
      <c r="S36" s="18"/>
      <c r="T36" s="13">
        <f>$E$15*S36</f>
        <v>0</v>
      </c>
      <c r="U36" s="13"/>
      <c r="V36" s="13"/>
      <c r="W36" s="113"/>
      <c r="X36" s="18">
        <f>D36+I36+N36+S36</f>
        <v>0.08</v>
      </c>
      <c r="Y36" s="19">
        <f>$E$15*X36</f>
        <v>0</v>
      </c>
    </row>
    <row r="37" spans="1:25" ht="40.25" customHeight="1" thickBot="1" x14ac:dyDescent="0.25">
      <c r="A37" s="1"/>
      <c r="B37" s="177" t="s">
        <v>56</v>
      </c>
      <c r="C37" s="237"/>
      <c r="D37" s="231"/>
      <c r="E37" s="239">
        <f>$E$15*D37</f>
        <v>0</v>
      </c>
      <c r="F37" s="174"/>
      <c r="G37" s="174"/>
      <c r="H37" s="163"/>
      <c r="I37" s="161">
        <v>0.05</v>
      </c>
      <c r="J37" s="174">
        <f>$E$15*I37</f>
        <v>0</v>
      </c>
      <c r="K37" s="174" t="s">
        <v>49</v>
      </c>
      <c r="L37" s="174"/>
      <c r="M37" s="164"/>
      <c r="N37" s="161">
        <v>0.04</v>
      </c>
      <c r="O37" s="174">
        <f>$E$15*N37</f>
        <v>0</v>
      </c>
      <c r="P37" s="174" t="s">
        <v>50</v>
      </c>
      <c r="Q37" s="174"/>
      <c r="R37" s="163"/>
      <c r="S37" s="161">
        <v>0.1</v>
      </c>
      <c r="T37" s="174">
        <f>$E$15*S37</f>
        <v>0</v>
      </c>
      <c r="U37" s="16" t="s">
        <v>51</v>
      </c>
      <c r="V37" s="13">
        <f>T37*95%</f>
        <v>0</v>
      </c>
      <c r="W37" s="113"/>
      <c r="X37" s="161">
        <f>D37+I37+N37+S37</f>
        <v>0.19</v>
      </c>
      <c r="Y37" s="199">
        <f>$E$15*X37</f>
        <v>0</v>
      </c>
    </row>
    <row r="38" spans="1:25" ht="33.5" customHeight="1" thickBot="1" x14ac:dyDescent="0.25">
      <c r="A38" s="1"/>
      <c r="B38" s="212"/>
      <c r="C38" s="238"/>
      <c r="D38" s="232"/>
      <c r="E38" s="232"/>
      <c r="F38" s="162"/>
      <c r="G38" s="162"/>
      <c r="H38" s="160"/>
      <c r="I38" s="209"/>
      <c r="J38" s="209"/>
      <c r="K38" s="209"/>
      <c r="L38" s="209"/>
      <c r="M38" s="211"/>
      <c r="N38" s="209"/>
      <c r="O38" s="209"/>
      <c r="P38" s="209"/>
      <c r="Q38" s="210"/>
      <c r="R38" s="208"/>
      <c r="S38" s="209"/>
      <c r="T38" s="210"/>
      <c r="U38" s="9" t="s">
        <v>57</v>
      </c>
      <c r="V38" s="13">
        <f>T37*5%</f>
        <v>0</v>
      </c>
      <c r="W38" s="113"/>
      <c r="X38" s="209"/>
      <c r="Y38" s="209"/>
    </row>
    <row r="39" spans="1:25" ht="29" customHeight="1" outlineLevel="1" thickBot="1" x14ac:dyDescent="0.25">
      <c r="A39" s="1"/>
      <c r="B39" s="227" t="s">
        <v>58</v>
      </c>
      <c r="C39" s="223"/>
      <c r="D39" s="231"/>
      <c r="E39" s="174">
        <f>$E$15*D39</f>
        <v>0</v>
      </c>
      <c r="F39" s="174"/>
      <c r="G39" s="174"/>
      <c r="H39" s="163"/>
      <c r="I39" s="161">
        <v>0.03</v>
      </c>
      <c r="J39" s="174">
        <f>$E$15*I39</f>
        <v>0</v>
      </c>
      <c r="K39" s="174" t="s">
        <v>49</v>
      </c>
      <c r="L39" s="203"/>
      <c r="M39" s="204"/>
      <c r="N39" s="161">
        <v>0.02</v>
      </c>
      <c r="O39" s="174">
        <f>$E$15*N39</f>
        <v>0</v>
      </c>
      <c r="P39" s="182" t="s">
        <v>50</v>
      </c>
      <c r="Q39" s="174"/>
      <c r="R39" s="163"/>
      <c r="S39" s="161">
        <v>0.05</v>
      </c>
      <c r="T39" s="174">
        <f>$E$15*S39</f>
        <v>0</v>
      </c>
      <c r="U39" s="174" t="s">
        <v>51</v>
      </c>
      <c r="V39" s="174">
        <f>T39*95%</f>
        <v>0</v>
      </c>
      <c r="W39" s="164"/>
      <c r="X39" s="161">
        <f>D39+I39+N39+S39</f>
        <v>0.1</v>
      </c>
      <c r="Y39" s="199">
        <f>$E$15*X39</f>
        <v>0</v>
      </c>
    </row>
    <row r="40" spans="1:25" ht="12" customHeight="1" outlineLevel="1" thickBot="1" x14ac:dyDescent="0.25">
      <c r="A40" s="1"/>
      <c r="B40" s="228"/>
      <c r="C40" s="229"/>
      <c r="D40" s="231"/>
      <c r="E40" s="233"/>
      <c r="F40" s="175"/>
      <c r="G40" s="175"/>
      <c r="H40" s="198"/>
      <c r="I40" s="175"/>
      <c r="J40" s="175"/>
      <c r="K40" s="183"/>
      <c r="L40" s="183"/>
      <c r="M40" s="165"/>
      <c r="N40" s="175"/>
      <c r="O40" s="175"/>
      <c r="P40" s="175"/>
      <c r="Q40" s="181"/>
      <c r="R40" s="198"/>
      <c r="S40" s="175"/>
      <c r="T40" s="181"/>
      <c r="U40" s="209"/>
      <c r="V40" s="209"/>
      <c r="W40" s="211"/>
      <c r="X40" s="175"/>
      <c r="Y40" s="175"/>
    </row>
    <row r="41" spans="1:25" ht="28.5" customHeight="1" outlineLevel="1" thickBot="1" x14ac:dyDescent="0.25">
      <c r="A41" s="1"/>
      <c r="B41" s="228"/>
      <c r="C41" s="229"/>
      <c r="D41" s="231"/>
      <c r="E41" s="233"/>
      <c r="F41" s="183"/>
      <c r="G41" s="183"/>
      <c r="H41" s="234"/>
      <c r="I41" s="175"/>
      <c r="J41" s="175"/>
      <c r="K41" s="183"/>
      <c r="L41" s="183"/>
      <c r="M41" s="165"/>
      <c r="N41" s="175"/>
      <c r="O41" s="175"/>
      <c r="P41" s="175"/>
      <c r="Q41" s="181"/>
      <c r="R41" s="198"/>
      <c r="S41" s="175"/>
      <c r="T41" s="181"/>
      <c r="U41" s="174" t="s">
        <v>57</v>
      </c>
      <c r="V41" s="174">
        <f>T39*5%</f>
        <v>0</v>
      </c>
      <c r="W41" s="164"/>
      <c r="X41" s="175"/>
      <c r="Y41" s="175"/>
    </row>
    <row r="42" spans="1:25" ht="14.5" customHeight="1" outlineLevel="1" thickBot="1" x14ac:dyDescent="0.25">
      <c r="A42" s="1"/>
      <c r="B42" s="230"/>
      <c r="C42" s="225"/>
      <c r="D42" s="232"/>
      <c r="E42" s="201"/>
      <c r="F42" s="162"/>
      <c r="G42" s="162"/>
      <c r="H42" s="160"/>
      <c r="I42" s="209"/>
      <c r="J42" s="209"/>
      <c r="K42" s="162"/>
      <c r="L42" s="162"/>
      <c r="M42" s="186"/>
      <c r="N42" s="209"/>
      <c r="O42" s="209"/>
      <c r="P42" s="209"/>
      <c r="Q42" s="210"/>
      <c r="R42" s="208"/>
      <c r="S42" s="209"/>
      <c r="T42" s="210"/>
      <c r="U42" s="209"/>
      <c r="V42" s="209"/>
      <c r="W42" s="211"/>
      <c r="X42" s="209"/>
      <c r="Y42" s="209"/>
    </row>
    <row r="43" spans="1:25" ht="42" customHeight="1" outlineLevel="1" thickBot="1" x14ac:dyDescent="0.25">
      <c r="A43" s="221" t="s">
        <v>55</v>
      </c>
      <c r="B43" s="223" t="s">
        <v>16</v>
      </c>
      <c r="C43" s="224"/>
      <c r="D43" s="161"/>
      <c r="E43" s="174">
        <f>$E$25*D43</f>
        <v>0</v>
      </c>
      <c r="F43" s="174"/>
      <c r="G43" s="174"/>
      <c r="H43" s="163"/>
      <c r="I43" s="161">
        <v>0.02</v>
      </c>
      <c r="J43" s="174">
        <f>$E$15*I43</f>
        <v>0</v>
      </c>
      <c r="K43" s="182" t="s">
        <v>49</v>
      </c>
      <c r="L43" s="174"/>
      <c r="M43" s="164"/>
      <c r="N43" s="161">
        <v>0.02</v>
      </c>
      <c r="O43" s="174">
        <f>$E$15*N43</f>
        <v>0</v>
      </c>
      <c r="P43" s="182" t="s">
        <v>50</v>
      </c>
      <c r="Q43" s="174"/>
      <c r="R43" s="163"/>
      <c r="S43" s="161">
        <v>0.05</v>
      </c>
      <c r="T43" s="174">
        <f>$E$15*S43</f>
        <v>0</v>
      </c>
      <c r="U43" s="16" t="s">
        <v>51</v>
      </c>
      <c r="V43" s="13">
        <f>T43*95%</f>
        <v>0</v>
      </c>
      <c r="W43" s="113"/>
      <c r="X43" s="161">
        <f>D43+I43+N43+S43</f>
        <v>0.09</v>
      </c>
      <c r="Y43" s="199">
        <f>$E$15*X43</f>
        <v>0</v>
      </c>
    </row>
    <row r="44" spans="1:25" ht="42" customHeight="1" outlineLevel="1" thickBot="1" x14ac:dyDescent="0.25">
      <c r="A44" s="222"/>
      <c r="B44" s="225"/>
      <c r="C44" s="226"/>
      <c r="D44" s="209"/>
      <c r="E44" s="201"/>
      <c r="F44" s="209"/>
      <c r="G44" s="209"/>
      <c r="H44" s="208"/>
      <c r="I44" s="209"/>
      <c r="J44" s="209"/>
      <c r="K44" s="209"/>
      <c r="L44" s="209"/>
      <c r="M44" s="211"/>
      <c r="N44" s="209"/>
      <c r="O44" s="209"/>
      <c r="P44" s="209"/>
      <c r="Q44" s="209"/>
      <c r="R44" s="208"/>
      <c r="S44" s="209"/>
      <c r="T44" s="210"/>
      <c r="U44" s="9" t="s">
        <v>57</v>
      </c>
      <c r="V44" s="13">
        <f>T43*5%</f>
        <v>0</v>
      </c>
      <c r="W44" s="113"/>
      <c r="X44" s="209"/>
      <c r="Y44" s="209"/>
    </row>
    <row r="45" spans="1:25" ht="64.25" customHeight="1" thickBot="1" x14ac:dyDescent="0.25">
      <c r="A45" s="1"/>
      <c r="B45" s="217" t="s">
        <v>59</v>
      </c>
      <c r="C45" s="218"/>
      <c r="D45" s="17"/>
      <c r="E45" s="13">
        <f>$E$15*D45</f>
        <v>0</v>
      </c>
      <c r="F45" s="13"/>
      <c r="G45" s="13"/>
      <c r="H45" s="110"/>
      <c r="I45" s="18">
        <v>7.0000000000000007E-2</v>
      </c>
      <c r="J45" s="13">
        <f>$E$15*I45</f>
        <v>0</v>
      </c>
      <c r="K45" s="11" t="s">
        <v>49</v>
      </c>
      <c r="L45" s="14"/>
      <c r="M45" s="112"/>
      <c r="N45" s="17"/>
      <c r="O45" s="13">
        <f>$E$15*N45</f>
        <v>0</v>
      </c>
      <c r="P45" s="15"/>
      <c r="Q45" s="17"/>
      <c r="R45" s="110"/>
      <c r="S45" s="17"/>
      <c r="T45" s="13">
        <f>$E$15*S45</f>
        <v>0</v>
      </c>
      <c r="U45" s="13"/>
      <c r="V45" s="13"/>
      <c r="W45" s="113"/>
      <c r="X45" s="17">
        <f>D45+I45+Q45+S45</f>
        <v>7.0000000000000007E-2</v>
      </c>
      <c r="Y45" s="19">
        <f>$E$15*X45</f>
        <v>0</v>
      </c>
    </row>
    <row r="46" spans="1:25" ht="40.25" customHeight="1" outlineLevel="1" thickBot="1" x14ac:dyDescent="0.25">
      <c r="A46" s="31" t="s">
        <v>55</v>
      </c>
      <c r="B46" s="219" t="s">
        <v>17</v>
      </c>
      <c r="C46" s="220"/>
      <c r="D46" s="17"/>
      <c r="E46" s="13">
        <f>$E$15*D46</f>
        <v>0</v>
      </c>
      <c r="F46" s="13"/>
      <c r="G46" s="13"/>
      <c r="H46" s="110"/>
      <c r="I46" s="17"/>
      <c r="J46" s="13">
        <f>$E$15*I46</f>
        <v>0</v>
      </c>
      <c r="K46" s="13"/>
      <c r="L46" s="15"/>
      <c r="M46" s="112"/>
      <c r="N46" s="17">
        <v>0.03</v>
      </c>
      <c r="O46" s="13">
        <f>$E$15*N46</f>
        <v>0</v>
      </c>
      <c r="P46" s="9" t="s">
        <v>50</v>
      </c>
      <c r="Q46" s="13"/>
      <c r="R46" s="110"/>
      <c r="S46" s="17"/>
      <c r="T46" s="13">
        <f>$E$15*S46</f>
        <v>0</v>
      </c>
      <c r="U46" s="13"/>
      <c r="V46" s="13"/>
      <c r="W46" s="113"/>
      <c r="X46" s="17">
        <f>D46+I46+N46+S46</f>
        <v>0.03</v>
      </c>
      <c r="Y46" s="19">
        <f>$E$15*X46</f>
        <v>0</v>
      </c>
    </row>
    <row r="47" spans="1:25" ht="29" customHeight="1" thickBot="1" x14ac:dyDescent="0.25">
      <c r="A47" s="1"/>
      <c r="B47" s="177" t="s">
        <v>60</v>
      </c>
      <c r="C47" s="178"/>
      <c r="D47" s="161"/>
      <c r="E47" s="174">
        <f>$E$15*D47</f>
        <v>0</v>
      </c>
      <c r="F47" s="174"/>
      <c r="G47" s="214"/>
      <c r="H47" s="163"/>
      <c r="I47" s="174"/>
      <c r="J47" s="174">
        <f>$E$15*I47</f>
        <v>0</v>
      </c>
      <c r="K47" s="174"/>
      <c r="L47" s="174"/>
      <c r="M47" s="164"/>
      <c r="N47" s="174"/>
      <c r="O47" s="174">
        <f>$E$15*N47</f>
        <v>0</v>
      </c>
      <c r="P47" s="174"/>
      <c r="Q47" s="174"/>
      <c r="R47" s="163"/>
      <c r="S47" s="161">
        <v>0.15</v>
      </c>
      <c r="T47" s="174">
        <f>$E$15*S47</f>
        <v>0</v>
      </c>
      <c r="U47" s="16" t="s">
        <v>51</v>
      </c>
      <c r="V47" s="13">
        <f>T47*95%</f>
        <v>0</v>
      </c>
      <c r="W47" s="113"/>
      <c r="X47" s="161">
        <f>D47+I47+Q47+S47</f>
        <v>0.15</v>
      </c>
      <c r="Y47" s="199">
        <f>$E$15*X47</f>
        <v>0</v>
      </c>
    </row>
    <row r="48" spans="1:25" ht="31.25" customHeight="1" thickBot="1" x14ac:dyDescent="0.25">
      <c r="A48" s="1"/>
      <c r="B48" s="212"/>
      <c r="C48" s="213"/>
      <c r="D48" s="209"/>
      <c r="E48" s="201"/>
      <c r="F48" s="209"/>
      <c r="G48" s="216"/>
      <c r="H48" s="208"/>
      <c r="I48" s="209"/>
      <c r="J48" s="209"/>
      <c r="K48" s="201"/>
      <c r="L48" s="209"/>
      <c r="M48" s="211"/>
      <c r="N48" s="209"/>
      <c r="O48" s="209"/>
      <c r="P48" s="209"/>
      <c r="Q48" s="209"/>
      <c r="R48" s="208"/>
      <c r="S48" s="209"/>
      <c r="T48" s="210"/>
      <c r="U48" s="9" t="s">
        <v>57</v>
      </c>
      <c r="V48" s="13">
        <f>T47*5%</f>
        <v>0</v>
      </c>
      <c r="W48" s="113"/>
      <c r="X48" s="209"/>
      <c r="Y48" s="209"/>
    </row>
    <row r="49" spans="1:25" ht="29.5" customHeight="1" thickBot="1" x14ac:dyDescent="0.25">
      <c r="A49" s="1"/>
      <c r="B49" s="177" t="s">
        <v>61</v>
      </c>
      <c r="C49" s="178"/>
      <c r="D49" s="182"/>
      <c r="E49" s="203">
        <f>$E$15*D49</f>
        <v>0</v>
      </c>
      <c r="F49" s="182"/>
      <c r="G49" s="214"/>
      <c r="H49" s="202"/>
      <c r="I49" s="182"/>
      <c r="J49" s="203">
        <f>$E$15*I49</f>
        <v>0</v>
      </c>
      <c r="K49" s="182"/>
      <c r="L49" s="182"/>
      <c r="M49" s="204"/>
      <c r="N49" s="182"/>
      <c r="O49" s="203">
        <f>$E$15*N49</f>
        <v>0</v>
      </c>
      <c r="P49" s="182"/>
      <c r="Q49" s="182"/>
      <c r="R49" s="202"/>
      <c r="S49" s="206">
        <v>0.09</v>
      </c>
      <c r="T49" s="203">
        <f>$E$15*S49</f>
        <v>0</v>
      </c>
      <c r="U49" s="16" t="s">
        <v>51</v>
      </c>
      <c r="V49" s="13">
        <f>T49*95%</f>
        <v>0</v>
      </c>
      <c r="W49" s="113"/>
      <c r="X49" s="206">
        <f>D49+J49+O49+S49</f>
        <v>0.09</v>
      </c>
      <c r="Y49" s="200">
        <f>$E$15*X49</f>
        <v>0</v>
      </c>
    </row>
    <row r="50" spans="1:25" ht="27.5" customHeight="1" thickBot="1" x14ac:dyDescent="0.25">
      <c r="A50" s="1"/>
      <c r="B50" s="212"/>
      <c r="C50" s="213"/>
      <c r="D50" s="162"/>
      <c r="E50" s="210"/>
      <c r="F50" s="162"/>
      <c r="G50" s="215"/>
      <c r="H50" s="160"/>
      <c r="I50" s="162"/>
      <c r="J50" s="162"/>
      <c r="K50" s="162"/>
      <c r="L50" s="162"/>
      <c r="M50" s="186"/>
      <c r="N50" s="162"/>
      <c r="O50" s="205"/>
      <c r="P50" s="162"/>
      <c r="Q50" s="162"/>
      <c r="R50" s="160"/>
      <c r="S50" s="207"/>
      <c r="T50" s="162"/>
      <c r="U50" s="9" t="s">
        <v>57</v>
      </c>
      <c r="V50" s="13">
        <f>T49*5%</f>
        <v>0</v>
      </c>
      <c r="W50" s="113"/>
      <c r="X50" s="207"/>
      <c r="Y50" s="162"/>
    </row>
    <row r="51" spans="1:25" ht="22.5" customHeight="1" x14ac:dyDescent="0.2">
      <c r="A51" s="1"/>
      <c r="B51" s="177" t="s">
        <v>62</v>
      </c>
      <c r="C51" s="178"/>
      <c r="D51" s="161"/>
      <c r="E51" s="174">
        <f>$E$15*D51</f>
        <v>0</v>
      </c>
      <c r="F51" s="174"/>
      <c r="G51" s="174"/>
      <c r="H51" s="163"/>
      <c r="I51" s="174"/>
      <c r="J51" s="174">
        <f>$E$15*I51</f>
        <v>0</v>
      </c>
      <c r="K51" s="174"/>
      <c r="L51" s="174"/>
      <c r="M51" s="164"/>
      <c r="N51" s="174"/>
      <c r="O51" s="174">
        <f>$E$15*N51</f>
        <v>0</v>
      </c>
      <c r="P51" s="174"/>
      <c r="Q51" s="174"/>
      <c r="R51" s="163"/>
      <c r="S51" s="161">
        <v>0</v>
      </c>
      <c r="T51" s="174">
        <f>$E$15*S51</f>
        <v>0</v>
      </c>
      <c r="U51" s="182"/>
      <c r="V51" s="174"/>
      <c r="W51" s="164"/>
      <c r="X51" s="184">
        <f>D51+I51+Q51+S51</f>
        <v>0</v>
      </c>
      <c r="Y51" s="199">
        <f>$E$15*X51</f>
        <v>0</v>
      </c>
    </row>
    <row r="52" spans="1:25" ht="21" customHeight="1" thickBot="1" x14ac:dyDescent="0.25">
      <c r="A52" s="1"/>
      <c r="B52" s="179"/>
      <c r="C52" s="180"/>
      <c r="D52" s="175"/>
      <c r="E52" s="201"/>
      <c r="F52" s="175"/>
      <c r="G52" s="175"/>
      <c r="H52" s="198"/>
      <c r="I52" s="175"/>
      <c r="J52" s="175"/>
      <c r="K52" s="175"/>
      <c r="L52" s="175"/>
      <c r="M52" s="176"/>
      <c r="N52" s="175"/>
      <c r="O52" s="175"/>
      <c r="P52" s="175"/>
      <c r="Q52" s="175"/>
      <c r="R52" s="198"/>
      <c r="S52" s="175"/>
      <c r="T52" s="181"/>
      <c r="U52" s="183"/>
      <c r="V52" s="183"/>
      <c r="W52" s="165"/>
      <c r="X52" s="175"/>
      <c r="Y52" s="175"/>
    </row>
    <row r="53" spans="1:25" ht="27.5" customHeight="1" thickBot="1" x14ac:dyDescent="0.25">
      <c r="A53" s="1"/>
      <c r="B53" s="195" t="s">
        <v>63</v>
      </c>
      <c r="C53" s="195"/>
      <c r="D53" s="161"/>
      <c r="E53" s="161">
        <f>$E$15*D53</f>
        <v>0</v>
      </c>
      <c r="F53" s="161"/>
      <c r="G53" s="161"/>
      <c r="H53" s="163"/>
      <c r="I53" s="161"/>
      <c r="J53" s="161">
        <f>$E$15*I53</f>
        <v>0</v>
      </c>
      <c r="K53" s="161"/>
      <c r="L53" s="161"/>
      <c r="M53" s="185"/>
      <c r="N53" s="161"/>
      <c r="O53" s="161">
        <f>$E$15*N53</f>
        <v>0</v>
      </c>
      <c r="P53" s="161"/>
      <c r="Q53" s="161"/>
      <c r="R53" s="163"/>
      <c r="S53" s="161">
        <v>0.04</v>
      </c>
      <c r="T53" s="174">
        <f>$E$15*S53</f>
        <v>0</v>
      </c>
      <c r="U53" s="9" t="s">
        <v>51</v>
      </c>
      <c r="V53" s="13">
        <f>T53*95%</f>
        <v>0</v>
      </c>
      <c r="W53" s="113"/>
      <c r="X53" s="161">
        <f>D53+I53+Q53+S53</f>
        <v>0.04</v>
      </c>
      <c r="Y53" s="199">
        <f>$E$15*X53</f>
        <v>0</v>
      </c>
    </row>
    <row r="54" spans="1:25" ht="30.5" customHeight="1" thickBot="1" x14ac:dyDescent="0.25">
      <c r="A54" s="1"/>
      <c r="B54" s="196"/>
      <c r="C54" s="196"/>
      <c r="D54" s="162"/>
      <c r="E54" s="197"/>
      <c r="F54" s="162"/>
      <c r="G54" s="162"/>
      <c r="H54" s="160"/>
      <c r="I54" s="162"/>
      <c r="J54" s="162"/>
      <c r="K54" s="162"/>
      <c r="L54" s="162"/>
      <c r="M54" s="186"/>
      <c r="N54" s="162"/>
      <c r="O54" s="162"/>
      <c r="P54" s="162"/>
      <c r="Q54" s="162"/>
      <c r="R54" s="160"/>
      <c r="S54" s="162"/>
      <c r="T54" s="162"/>
      <c r="U54" s="9" t="s">
        <v>57</v>
      </c>
      <c r="V54" s="13">
        <f>T53*5%</f>
        <v>0</v>
      </c>
      <c r="W54" s="113"/>
      <c r="X54" s="162"/>
      <c r="Y54" s="162"/>
    </row>
    <row r="55" spans="1:25" ht="16" thickBot="1" x14ac:dyDescent="0.25">
      <c r="A55" s="1"/>
      <c r="B55" s="33"/>
      <c r="C55" s="33"/>
      <c r="D55" s="17">
        <f>SUM(D24+D26+D30+D37+D45+D46+D47+D49+D51+D53)</f>
        <v>0.03</v>
      </c>
      <c r="E55" s="13">
        <f>SUM(E24:E53)-E43-E39-E36-E32</f>
        <v>0</v>
      </c>
      <c r="F55" s="4"/>
      <c r="G55" s="4"/>
      <c r="H55" s="4"/>
      <c r="I55" s="41">
        <f>SUM(I24+I26+I30+I37+I45+I46+I47+I47+I49+I51+I53)</f>
        <v>0.21000000000000002</v>
      </c>
      <c r="J55" s="13">
        <f>SUM(J24:J53)-J43-J39-J36-J32</f>
        <v>0</v>
      </c>
      <c r="K55" s="4"/>
      <c r="L55" s="3"/>
      <c r="M55" s="3"/>
      <c r="N55" s="41">
        <f>SUM(N24+N26+N30+N37+N45+N46+N47+N49+N51+N53)</f>
        <v>0.2</v>
      </c>
      <c r="O55" s="13">
        <f>SUM(O24:O53)-O43-O39-O36-O32</f>
        <v>0</v>
      </c>
      <c r="P55" s="3"/>
      <c r="Q55" s="3"/>
      <c r="R55" s="4"/>
      <c r="S55" s="41">
        <f>SUM(S24+S26+S30+S37+S45+S46+S47+S49+S51+S53)</f>
        <v>0.56000000000000005</v>
      </c>
      <c r="T55" s="13">
        <f>SUM(T24:T53)-T43-T39-T36-T32</f>
        <v>0</v>
      </c>
      <c r="U55" s="42"/>
      <c r="V55" s="42"/>
      <c r="W55" s="42"/>
      <c r="X55" s="65">
        <f>SUM(X24+X26+X30+X37+X45+X46+X47+X49+X51+X53)</f>
        <v>1.0000000000000002</v>
      </c>
      <c r="Y55" s="66">
        <f>SUM(Y24:Y53)-Y43-Y39-Y36-Y32</f>
        <v>0</v>
      </c>
    </row>
    <row r="56" spans="1:25" x14ac:dyDescent="0.2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U56" s="34"/>
      <c r="V56" s="34"/>
      <c r="W56" s="34"/>
      <c r="X56" s="34"/>
      <c r="Y56" s="34"/>
    </row>
    <row r="57" spans="1:25" ht="15" thickBot="1" x14ac:dyDescent="0.25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U57" s="34"/>
      <c r="V57" s="34"/>
      <c r="W57" s="34"/>
      <c r="X57" s="34"/>
      <c r="Y57" s="34"/>
    </row>
    <row r="58" spans="1:25" ht="15" customHeight="1" thickBot="1" x14ac:dyDescent="0.25">
      <c r="B58" s="187" t="s">
        <v>64</v>
      </c>
      <c r="C58" s="190"/>
      <c r="D58" s="187" t="s">
        <v>69</v>
      </c>
      <c r="E58" s="188"/>
      <c r="F58" s="189"/>
      <c r="G58" s="169"/>
      <c r="H58" s="191"/>
      <c r="I58" s="192" t="s">
        <v>7</v>
      </c>
      <c r="J58" s="193"/>
      <c r="K58" s="194"/>
      <c r="L58" s="169"/>
      <c r="M58" s="143"/>
      <c r="N58" s="187" t="s">
        <v>8</v>
      </c>
      <c r="O58" s="188"/>
      <c r="P58" s="189"/>
      <c r="Q58" s="169"/>
      <c r="R58" s="143"/>
      <c r="S58" s="187" t="s">
        <v>9</v>
      </c>
      <c r="T58" s="188"/>
      <c r="U58" s="189"/>
      <c r="V58" s="169"/>
      <c r="W58" s="143"/>
      <c r="X58" s="187" t="s">
        <v>35</v>
      </c>
      <c r="Y58" s="188"/>
    </row>
    <row r="59" spans="1:25" ht="15" customHeight="1" thickBot="1" x14ac:dyDescent="0.25">
      <c r="B59" s="170" t="s">
        <v>65</v>
      </c>
      <c r="C59" s="171"/>
      <c r="D59" s="43">
        <f>SUM(D24+D26+D30+D37)</f>
        <v>0.03</v>
      </c>
      <c r="E59" s="20">
        <f>$E$15*D59</f>
        <v>0</v>
      </c>
      <c r="F59" s="172"/>
      <c r="G59" s="169"/>
      <c r="H59" s="143"/>
      <c r="I59" s="43">
        <f>SUM(I26+I30+I39+I45)</f>
        <v>0.19</v>
      </c>
      <c r="J59" s="20">
        <f>$E$15*I59</f>
        <v>0</v>
      </c>
      <c r="K59" s="172"/>
      <c r="L59" s="169"/>
      <c r="M59" s="143"/>
      <c r="N59" s="43">
        <f>SUM(N26+N39)</f>
        <v>7.0000000000000007E-2</v>
      </c>
      <c r="O59" s="20">
        <f>$E$15*N59</f>
        <v>0</v>
      </c>
      <c r="P59" s="172"/>
      <c r="Q59" s="169"/>
      <c r="R59" s="143"/>
      <c r="S59" s="44">
        <f>SUM(S26+S30+S39+S47+S49+S53)</f>
        <v>0.51</v>
      </c>
      <c r="T59" s="20">
        <f>$E$15*S59</f>
        <v>0</v>
      </c>
      <c r="U59" s="173"/>
      <c r="V59" s="169"/>
      <c r="W59" s="143"/>
      <c r="X59" s="43">
        <f>SUM(D59+I59+N59+S59)</f>
        <v>0.8</v>
      </c>
      <c r="Y59" s="20">
        <f>$E$15*X59</f>
        <v>0</v>
      </c>
    </row>
    <row r="60" spans="1:25" ht="24" customHeight="1" thickBot="1" x14ac:dyDescent="0.25">
      <c r="B60" s="166" t="s">
        <v>66</v>
      </c>
      <c r="C60" s="167"/>
      <c r="D60" s="45"/>
      <c r="E60" s="21">
        <f>$E$15*D60</f>
        <v>0</v>
      </c>
      <c r="F60" s="46"/>
      <c r="G60" s="46"/>
      <c r="H60" s="46"/>
      <c r="I60" s="47">
        <f>I43</f>
        <v>0.02</v>
      </c>
      <c r="J60" s="21">
        <f>$E$15*I60</f>
        <v>0</v>
      </c>
      <c r="K60" s="168"/>
      <c r="L60" s="169"/>
      <c r="M60" s="143"/>
      <c r="N60" s="48">
        <f>SUM(N36+N43+N46)</f>
        <v>0.13</v>
      </c>
      <c r="O60" s="21">
        <f>$E$15*N60</f>
        <v>0</v>
      </c>
      <c r="P60" s="168"/>
      <c r="Q60" s="169"/>
      <c r="R60" s="143"/>
      <c r="S60" s="49">
        <f>S43</f>
        <v>0.05</v>
      </c>
      <c r="T60" s="21">
        <f>$E$15*S60</f>
        <v>0</v>
      </c>
      <c r="U60" s="50"/>
      <c r="V60" s="50"/>
      <c r="W60" s="50"/>
      <c r="X60" s="48">
        <f>SUM(D60+I60+N60+S60)</f>
        <v>0.2</v>
      </c>
      <c r="Y60" s="21">
        <f>$E$15*X60</f>
        <v>0</v>
      </c>
    </row>
    <row r="61" spans="1:25" ht="15" thickBot="1" x14ac:dyDescent="0.25">
      <c r="B61" s="51"/>
      <c r="C61" s="51"/>
      <c r="D61" s="52">
        <f>SUM(D59:D60)</f>
        <v>0.03</v>
      </c>
      <c r="E61" s="27">
        <f>SUM(E59:E60)</f>
        <v>0</v>
      </c>
      <c r="F61" s="42"/>
      <c r="G61" s="42"/>
      <c r="H61" s="42"/>
      <c r="I61" s="17">
        <f>SUM(I59:I60)</f>
        <v>0.21</v>
      </c>
      <c r="J61" s="27">
        <f>SUM(J59:J60)</f>
        <v>0</v>
      </c>
      <c r="K61" s="42"/>
      <c r="L61" s="34"/>
      <c r="M61" s="42"/>
      <c r="N61" s="41">
        <f>SUM(N59:N60)</f>
        <v>0.2</v>
      </c>
      <c r="O61" s="27">
        <f t="shared" ref="O61" si="0">SUM(O59:O60)</f>
        <v>0</v>
      </c>
      <c r="P61" s="42"/>
      <c r="Q61" s="34"/>
      <c r="R61" s="42"/>
      <c r="S61" s="41">
        <f>SUM(S59:S60)</f>
        <v>0.56000000000000005</v>
      </c>
      <c r="T61" s="27">
        <f t="shared" ref="T61:Y61" si="1">SUM(T59:T60)</f>
        <v>0</v>
      </c>
      <c r="U61" s="42"/>
      <c r="V61" s="42"/>
      <c r="W61" s="42"/>
      <c r="X61" s="41">
        <f>SUM(X59:X60)</f>
        <v>1</v>
      </c>
      <c r="Y61" s="53">
        <f t="shared" si="1"/>
        <v>0</v>
      </c>
    </row>
    <row r="62" spans="1:25" x14ac:dyDescent="0.2">
      <c r="B62" s="51"/>
      <c r="C62" s="51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54"/>
      <c r="S62" s="34"/>
      <c r="U62" s="34"/>
      <c r="V62" s="34"/>
      <c r="W62" s="34"/>
      <c r="X62" s="34"/>
      <c r="Y62" s="34"/>
    </row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85" spans="3:4" ht="15" x14ac:dyDescent="0.2">
      <c r="D85"/>
    </row>
    <row r="86" spans="3:4" ht="15" x14ac:dyDescent="0.2">
      <c r="C86"/>
      <c r="D86"/>
    </row>
    <row r="87" spans="3:4" ht="15" x14ac:dyDescent="0.2">
      <c r="C87"/>
      <c r="D87"/>
    </row>
    <row r="88" spans="3:4" ht="15" x14ac:dyDescent="0.2">
      <c r="C88"/>
      <c r="D88"/>
    </row>
    <row r="89" spans="3:4" ht="15" x14ac:dyDescent="0.2">
      <c r="C89"/>
      <c r="D89"/>
    </row>
    <row r="90" spans="3:4" ht="15" x14ac:dyDescent="0.2">
      <c r="C90"/>
      <c r="D90"/>
    </row>
  </sheetData>
  <sheetProtection algorithmName="SHA-512" hashValue="gUy09KY/VxM+7X696Qcac2RZuTinFLqW7D8klX+7X4RuE1TJHu0eeXpsFs6/PbA+SV6YW7LJwJzL56qudPEsHA==" saltValue="DWRctwdmnYorhoHUf37kfA==" spinCount="100000" sheet="1" objects="1" scenarios="1" formatCells="0" formatColumns="0" formatRows="0" autoFilter="0"/>
  <mergeCells count="294">
    <mergeCell ref="A9:B9"/>
    <mergeCell ref="A8:B8"/>
    <mergeCell ref="B23:C23"/>
    <mergeCell ref="X23:Y23"/>
    <mergeCell ref="B24:C25"/>
    <mergeCell ref="D24:D25"/>
    <mergeCell ref="E24:E25"/>
    <mergeCell ref="I24:I25"/>
    <mergeCell ref="J24:J25"/>
    <mergeCell ref="K24:K25"/>
    <mergeCell ref="L24:L25"/>
    <mergeCell ref="M24:M25"/>
    <mergeCell ref="T24:T25"/>
    <mergeCell ref="U24:U25"/>
    <mergeCell ref="V24:V25"/>
    <mergeCell ref="W24:W25"/>
    <mergeCell ref="X24:X25"/>
    <mergeCell ref="Y24:Y25"/>
    <mergeCell ref="N24:N25"/>
    <mergeCell ref="O24:O25"/>
    <mergeCell ref="P24:P25"/>
    <mergeCell ref="Q24:Q25"/>
    <mergeCell ref="R24:R25"/>
    <mergeCell ref="S24:S25"/>
    <mergeCell ref="A1:Y1"/>
    <mergeCell ref="B3:Y3"/>
    <mergeCell ref="B4:Y4"/>
    <mergeCell ref="B5:Y5"/>
    <mergeCell ref="B22:C22"/>
    <mergeCell ref="D22:H22"/>
    <mergeCell ref="I22:M22"/>
    <mergeCell ref="N22:R22"/>
    <mergeCell ref="S22:W22"/>
    <mergeCell ref="X22:Y22"/>
    <mergeCell ref="X20:Y20"/>
    <mergeCell ref="B21:C21"/>
    <mergeCell ref="D21:H21"/>
    <mergeCell ref="I21:M21"/>
    <mergeCell ref="N21:R21"/>
    <mergeCell ref="S21:W21"/>
    <mergeCell ref="X21:Y21"/>
    <mergeCell ref="B20:C20"/>
    <mergeCell ref="D20:H20"/>
    <mergeCell ref="I20:M20"/>
    <mergeCell ref="N20:R20"/>
    <mergeCell ref="S20:W20"/>
    <mergeCell ref="A11:B11"/>
    <mergeCell ref="A12:B12"/>
    <mergeCell ref="L26:L29"/>
    <mergeCell ref="M26:M29"/>
    <mergeCell ref="N26:N29"/>
    <mergeCell ref="O26:O29"/>
    <mergeCell ref="P26:P29"/>
    <mergeCell ref="Q26:Q29"/>
    <mergeCell ref="B26:C29"/>
    <mergeCell ref="D26:D29"/>
    <mergeCell ref="E26:E29"/>
    <mergeCell ref="I26:I29"/>
    <mergeCell ref="J26:J29"/>
    <mergeCell ref="K26:K29"/>
    <mergeCell ref="X26:X29"/>
    <mergeCell ref="Y26:Y29"/>
    <mergeCell ref="U28:U29"/>
    <mergeCell ref="V28:V29"/>
    <mergeCell ref="W28:W29"/>
    <mergeCell ref="R26:R29"/>
    <mergeCell ref="S26:S29"/>
    <mergeCell ref="T26:T29"/>
    <mergeCell ref="U26:U27"/>
    <mergeCell ref="V26:V27"/>
    <mergeCell ref="W26:W27"/>
    <mergeCell ref="X30:X31"/>
    <mergeCell ref="Y30:Y31"/>
    <mergeCell ref="B32:C35"/>
    <mergeCell ref="D32:D35"/>
    <mergeCell ref="E32:E35"/>
    <mergeCell ref="L30:L31"/>
    <mergeCell ref="M30:M31"/>
    <mergeCell ref="N30:N31"/>
    <mergeCell ref="O30:O31"/>
    <mergeCell ref="P30:P31"/>
    <mergeCell ref="Q30:Q31"/>
    <mergeCell ref="B30:C31"/>
    <mergeCell ref="D30:D31"/>
    <mergeCell ref="E30:E31"/>
    <mergeCell ref="I30:I31"/>
    <mergeCell ref="J30:J31"/>
    <mergeCell ref="K30:K31"/>
    <mergeCell ref="W32:W33"/>
    <mergeCell ref="X32:X35"/>
    <mergeCell ref="Y32:Y35"/>
    <mergeCell ref="U34:U35"/>
    <mergeCell ref="W34:W35"/>
    <mergeCell ref="N32:N35"/>
    <mergeCell ref="O32:O35"/>
    <mergeCell ref="B36:C36"/>
    <mergeCell ref="R30:R31"/>
    <mergeCell ref="S30:S31"/>
    <mergeCell ref="T30:T31"/>
    <mergeCell ref="B37:C38"/>
    <mergeCell ref="D37:D38"/>
    <mergeCell ref="E37:E38"/>
    <mergeCell ref="F37:F38"/>
    <mergeCell ref="G37:G38"/>
    <mergeCell ref="T32:T35"/>
    <mergeCell ref="U32:U33"/>
    <mergeCell ref="V32:V33"/>
    <mergeCell ref="I32:I35"/>
    <mergeCell ref="J32:J35"/>
    <mergeCell ref="K32:K35"/>
    <mergeCell ref="L32:L35"/>
    <mergeCell ref="M32:M35"/>
    <mergeCell ref="T37:T38"/>
    <mergeCell ref="F32:F33"/>
    <mergeCell ref="F34:F35"/>
    <mergeCell ref="G32:G33"/>
    <mergeCell ref="H32:H33"/>
    <mergeCell ref="G34:G35"/>
    <mergeCell ref="H34:H35"/>
    <mergeCell ref="V34:V35"/>
    <mergeCell ref="P32:P35"/>
    <mergeCell ref="Q32:Q35"/>
    <mergeCell ref="R32:R35"/>
    <mergeCell ref="S32:S35"/>
    <mergeCell ref="I37:I38"/>
    <mergeCell ref="J37:J38"/>
    <mergeCell ref="K37:K38"/>
    <mergeCell ref="L37:L38"/>
    <mergeCell ref="M37:M38"/>
    <mergeCell ref="V41:V42"/>
    <mergeCell ref="U39:U40"/>
    <mergeCell ref="T43:T44"/>
    <mergeCell ref="X43:X44"/>
    <mergeCell ref="W41:W42"/>
    <mergeCell ref="P39:P42"/>
    <mergeCell ref="Q39:Q42"/>
    <mergeCell ref="R39:R42"/>
    <mergeCell ref="S39:S42"/>
    <mergeCell ref="T39:T42"/>
    <mergeCell ref="J39:J42"/>
    <mergeCell ref="K39:K42"/>
    <mergeCell ref="L39:L42"/>
    <mergeCell ref="M39:M42"/>
    <mergeCell ref="N39:N42"/>
    <mergeCell ref="O39:O42"/>
    <mergeCell ref="N37:N38"/>
    <mergeCell ref="O37:O38"/>
    <mergeCell ref="Y43:Y44"/>
    <mergeCell ref="P43:P44"/>
    <mergeCell ref="Q43:Q44"/>
    <mergeCell ref="R43:R44"/>
    <mergeCell ref="S43:S44"/>
    <mergeCell ref="Y37:Y38"/>
    <mergeCell ref="P37:P38"/>
    <mergeCell ref="Q37:Q38"/>
    <mergeCell ref="R37:R38"/>
    <mergeCell ref="S37:S38"/>
    <mergeCell ref="V39:V40"/>
    <mergeCell ref="W39:W40"/>
    <mergeCell ref="X37:X38"/>
    <mergeCell ref="X39:X42"/>
    <mergeCell ref="Y39:Y42"/>
    <mergeCell ref="U41:U42"/>
    <mergeCell ref="B45:C45"/>
    <mergeCell ref="B46:C46"/>
    <mergeCell ref="B47:C48"/>
    <mergeCell ref="D47:D48"/>
    <mergeCell ref="E47:E48"/>
    <mergeCell ref="F47:F48"/>
    <mergeCell ref="G47:G48"/>
    <mergeCell ref="N43:N44"/>
    <mergeCell ref="O43:O44"/>
    <mergeCell ref="H43:H44"/>
    <mergeCell ref="I43:I44"/>
    <mergeCell ref="J43:J44"/>
    <mergeCell ref="K43:K44"/>
    <mergeCell ref="L43:L44"/>
    <mergeCell ref="M43:M44"/>
    <mergeCell ref="H47:H48"/>
    <mergeCell ref="I47:I48"/>
    <mergeCell ref="J47:J48"/>
    <mergeCell ref="K47:K48"/>
    <mergeCell ref="V51:V52"/>
    <mergeCell ref="W51:W52"/>
    <mergeCell ref="L51:L52"/>
    <mergeCell ref="M51:M52"/>
    <mergeCell ref="N51:N52"/>
    <mergeCell ref="O51:O52"/>
    <mergeCell ref="P51:P52"/>
    <mergeCell ref="Q51:Q52"/>
    <mergeCell ref="R47:R48"/>
    <mergeCell ref="S47:S48"/>
    <mergeCell ref="L47:L48"/>
    <mergeCell ref="M47:M48"/>
    <mergeCell ref="S51:S52"/>
    <mergeCell ref="N47:N48"/>
    <mergeCell ref="O47:O48"/>
    <mergeCell ref="R51:R52"/>
    <mergeCell ref="Q47:Q48"/>
    <mergeCell ref="P49:P50"/>
    <mergeCell ref="Q49:Q50"/>
    <mergeCell ref="F49:F50"/>
    <mergeCell ref="G49:G50"/>
    <mergeCell ref="H49:H50"/>
    <mergeCell ref="I49:I50"/>
    <mergeCell ref="N49:N50"/>
    <mergeCell ref="O49:O50"/>
    <mergeCell ref="T47:T48"/>
    <mergeCell ref="X47:X48"/>
    <mergeCell ref="Y47:Y48"/>
    <mergeCell ref="P47:P48"/>
    <mergeCell ref="Y49:Y50"/>
    <mergeCell ref="X58:Y58"/>
    <mergeCell ref="B59:C59"/>
    <mergeCell ref="F59:H59"/>
    <mergeCell ref="K59:M59"/>
    <mergeCell ref="P59:R59"/>
    <mergeCell ref="U59:W59"/>
    <mergeCell ref="Q53:Q54"/>
    <mergeCell ref="R53:R54"/>
    <mergeCell ref="S53:S54"/>
    <mergeCell ref="T53:T54"/>
    <mergeCell ref="B60:C60"/>
    <mergeCell ref="K60:M60"/>
    <mergeCell ref="P60:R60"/>
    <mergeCell ref="F26:F29"/>
    <mergeCell ref="G26:G29"/>
    <mergeCell ref="H26:H29"/>
    <mergeCell ref="P58:R58"/>
    <mergeCell ref="S58:T58"/>
    <mergeCell ref="U58:W58"/>
    <mergeCell ref="R49:R50"/>
    <mergeCell ref="S49:S50"/>
    <mergeCell ref="T49:T50"/>
    <mergeCell ref="J49:J50"/>
    <mergeCell ref="K49:K50"/>
    <mergeCell ref="L49:L50"/>
    <mergeCell ref="M49:M50"/>
    <mergeCell ref="B51:C52"/>
    <mergeCell ref="D51:D52"/>
    <mergeCell ref="E51:E52"/>
    <mergeCell ref="F51:F52"/>
    <mergeCell ref="G51:G52"/>
    <mergeCell ref="H51:H52"/>
    <mergeCell ref="I51:I52"/>
    <mergeCell ref="J51:J52"/>
    <mergeCell ref="B58:C58"/>
    <mergeCell ref="D58:E58"/>
    <mergeCell ref="F58:H58"/>
    <mergeCell ref="A13:B13"/>
    <mergeCell ref="A10:B10"/>
    <mergeCell ref="I58:J58"/>
    <mergeCell ref="K58:M58"/>
    <mergeCell ref="N58:O58"/>
    <mergeCell ref="K53:K54"/>
    <mergeCell ref="L53:L54"/>
    <mergeCell ref="M53:M54"/>
    <mergeCell ref="N53:N54"/>
    <mergeCell ref="O53:O54"/>
    <mergeCell ref="A43:A44"/>
    <mergeCell ref="B43:C44"/>
    <mergeCell ref="D43:D44"/>
    <mergeCell ref="E43:E44"/>
    <mergeCell ref="F43:F44"/>
    <mergeCell ref="G43:G44"/>
    <mergeCell ref="B39:C42"/>
    <mergeCell ref="D39:D42"/>
    <mergeCell ref="E39:E42"/>
    <mergeCell ref="F39:F42"/>
    <mergeCell ref="G39:G42"/>
    <mergeCell ref="B6:Y6"/>
    <mergeCell ref="H39:H42"/>
    <mergeCell ref="I39:I42"/>
    <mergeCell ref="H37:H38"/>
    <mergeCell ref="P53:P54"/>
    <mergeCell ref="B53:C54"/>
    <mergeCell ref="D53:D54"/>
    <mergeCell ref="E53:E54"/>
    <mergeCell ref="F53:F54"/>
    <mergeCell ref="G53:G54"/>
    <mergeCell ref="H53:H54"/>
    <mergeCell ref="I53:I54"/>
    <mergeCell ref="J53:J54"/>
    <mergeCell ref="Y51:Y52"/>
    <mergeCell ref="T51:T52"/>
    <mergeCell ref="U51:U52"/>
    <mergeCell ref="X53:X54"/>
    <mergeCell ref="Y53:Y54"/>
    <mergeCell ref="X49:X50"/>
    <mergeCell ref="X51:X52"/>
    <mergeCell ref="K51:K52"/>
    <mergeCell ref="B49:C50"/>
    <mergeCell ref="D49:D50"/>
    <mergeCell ref="E49:E5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6FB1-3099-4B3F-99F8-9F3778A81FD1}">
  <sheetPr>
    <tabColor rgb="FF7030A0"/>
    <pageSetUpPr fitToPage="1"/>
  </sheetPr>
  <dimension ref="A1:Y90"/>
  <sheetViews>
    <sheetView zoomScale="55" zoomScaleNormal="55" workbookViewId="0">
      <selection activeCell="C9" sqref="C9"/>
    </sheetView>
  </sheetViews>
  <sheetFormatPr baseColWidth="10" defaultColWidth="9.1640625" defaultRowHeight="14" outlineLevelRow="1" outlineLevelCol="1" x14ac:dyDescent="0.2"/>
  <cols>
    <col min="1" max="1" width="28.5" style="2" customWidth="1"/>
    <col min="2" max="2" width="15.5" style="2" customWidth="1"/>
    <col min="3" max="3" width="19.6640625" style="2" customWidth="1"/>
    <col min="4" max="4" width="24.6640625" style="2" customWidth="1"/>
    <col min="5" max="5" width="22.6640625" style="2" customWidth="1"/>
    <col min="6" max="6" width="10.5" style="2" customWidth="1" outlineLevel="1"/>
    <col min="7" max="7" width="9.83203125" style="2" customWidth="1" outlineLevel="1"/>
    <col min="8" max="8" width="17.83203125" style="2" customWidth="1" outlineLevel="1"/>
    <col min="9" max="9" width="15.1640625" style="2" customWidth="1"/>
    <col min="10" max="10" width="11.1640625" style="2" customWidth="1"/>
    <col min="11" max="11" width="12.6640625" style="2" customWidth="1" outlineLevel="1"/>
    <col min="12" max="12" width="10.6640625" style="2" customWidth="1" outlineLevel="1"/>
    <col min="13" max="13" width="12.5" style="2" customWidth="1" outlineLevel="1"/>
    <col min="14" max="14" width="7.5" style="2" customWidth="1"/>
    <col min="15" max="15" width="10.83203125" style="2" customWidth="1"/>
    <col min="16" max="16" width="10.5" style="2" customWidth="1" outlineLevel="1"/>
    <col min="17" max="17" width="11.83203125" style="2" customWidth="1" outlineLevel="1"/>
    <col min="18" max="18" width="13" style="2" customWidth="1" outlineLevel="1"/>
    <col min="19" max="19" width="13.83203125" style="2" customWidth="1"/>
    <col min="20" max="20" width="11.5" style="3" customWidth="1"/>
    <col min="21" max="21" width="14.5" style="2" customWidth="1" outlineLevel="1"/>
    <col min="22" max="22" width="11.1640625" style="2" customWidth="1" outlineLevel="1"/>
    <col min="23" max="23" width="12.33203125" style="2" customWidth="1" outlineLevel="1"/>
    <col min="24" max="24" width="10.83203125" style="2" customWidth="1"/>
    <col min="25" max="25" width="11.6640625" style="2" customWidth="1"/>
    <col min="26" max="26" width="9.33203125" style="2" customWidth="1"/>
    <col min="27" max="32" width="9.1640625" style="2"/>
    <col min="33" max="33" width="16.6640625" style="2" customWidth="1"/>
    <col min="34" max="16384" width="9.1640625" style="2"/>
  </cols>
  <sheetData>
    <row r="1" spans="1:25" ht="72" customHeight="1" x14ac:dyDescent="0.3">
      <c r="A1" s="139" t="s">
        <v>22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5" ht="15" x14ac:dyDescent="0.2">
      <c r="A2"/>
      <c r="B2"/>
      <c r="C2"/>
      <c r="D2"/>
      <c r="E2"/>
      <c r="F2"/>
      <c r="G2"/>
      <c r="H2"/>
      <c r="I2"/>
      <c r="J2"/>
      <c r="K2"/>
      <c r="L2"/>
    </row>
    <row r="3" spans="1:25" ht="21" x14ac:dyDescent="0.25">
      <c r="A3" s="106" t="s">
        <v>117</v>
      </c>
      <c r="B3" s="286" t="s">
        <v>0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</row>
    <row r="4" spans="1:25" ht="21" x14ac:dyDescent="0.25">
      <c r="A4" s="28" t="s">
        <v>1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</row>
    <row r="5" spans="1:25" ht="62.5" customHeight="1" x14ac:dyDescent="0.25">
      <c r="A5" s="106" t="s">
        <v>116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</row>
    <row r="6" spans="1:25" ht="21" x14ac:dyDescent="0.25">
      <c r="A6" s="28" t="s">
        <v>115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</row>
    <row r="7" spans="1:25" ht="15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V7" s="7"/>
      <c r="W7" s="7"/>
      <c r="X7" s="5"/>
      <c r="Y7" s="8"/>
    </row>
    <row r="8" spans="1:25" ht="30.5" customHeight="1" thickBot="1" x14ac:dyDescent="0.25">
      <c r="A8" s="287" t="s">
        <v>70</v>
      </c>
      <c r="B8" s="288"/>
      <c r="C8" s="39" t="s">
        <v>68</v>
      </c>
      <c r="D8" s="1"/>
      <c r="E8" s="1"/>
      <c r="F8" s="1"/>
      <c r="G8" s="1"/>
      <c r="H8" s="1"/>
      <c r="I8" s="1"/>
      <c r="J8" s="1"/>
      <c r="K8" s="1"/>
      <c r="L8" s="1"/>
      <c r="M8" s="1"/>
      <c r="V8" s="7"/>
      <c r="W8" s="7"/>
      <c r="X8" s="5"/>
      <c r="Y8" s="8"/>
    </row>
    <row r="9" spans="1:25" ht="15" thickBot="1" x14ac:dyDescent="0.25">
      <c r="A9" s="289" t="s">
        <v>24</v>
      </c>
      <c r="B9" s="290"/>
      <c r="C9" s="22"/>
      <c r="D9" s="1"/>
      <c r="E9" s="1"/>
      <c r="F9" s="1"/>
      <c r="G9" s="1"/>
      <c r="H9" s="1"/>
      <c r="I9" s="1"/>
      <c r="J9" s="1"/>
      <c r="K9" s="1"/>
      <c r="L9" s="1"/>
      <c r="M9" s="1"/>
      <c r="V9" s="7"/>
      <c r="W9" s="7"/>
      <c r="X9" s="5"/>
      <c r="Y9" s="8"/>
    </row>
    <row r="10" spans="1:25" ht="16" thickBot="1" x14ac:dyDescent="0.25">
      <c r="A10" s="281"/>
      <c r="B10" s="282"/>
      <c r="D10" s="1"/>
      <c r="E10" s="1"/>
      <c r="F10" s="1"/>
      <c r="G10" s="1"/>
      <c r="H10" s="1"/>
      <c r="I10" s="1"/>
      <c r="J10" s="1"/>
      <c r="K10" s="1"/>
      <c r="L10" s="1"/>
      <c r="M10" s="1"/>
      <c r="V10" s="7"/>
      <c r="W10" s="7"/>
      <c r="X10" s="5"/>
      <c r="Y10" s="8"/>
    </row>
    <row r="11" spans="1:25" ht="33" thickBot="1" x14ac:dyDescent="0.25">
      <c r="A11" s="283" t="s">
        <v>25</v>
      </c>
      <c r="B11" s="284"/>
      <c r="C11" s="40" t="s">
        <v>26</v>
      </c>
      <c r="D11" s="40" t="s">
        <v>27</v>
      </c>
      <c r="E11" s="40" t="s">
        <v>28</v>
      </c>
      <c r="F11" s="36"/>
      <c r="G11" s="36"/>
      <c r="H11" s="36"/>
      <c r="I11" s="36"/>
      <c r="J11" s="36"/>
      <c r="K11" s="36"/>
      <c r="L11" s="36"/>
      <c r="M11" s="36"/>
      <c r="N11" s="37"/>
      <c r="O11" s="37"/>
      <c r="V11" s="7"/>
      <c r="W11" s="7"/>
      <c r="X11" s="5"/>
      <c r="Y11" s="8"/>
    </row>
    <row r="12" spans="1:25" ht="16" thickBot="1" x14ac:dyDescent="0.25">
      <c r="A12" s="283" t="s">
        <v>29</v>
      </c>
      <c r="B12" s="284"/>
      <c r="C12" s="38">
        <v>0.02</v>
      </c>
      <c r="D12" s="13">
        <f>IF(C9&gt;5000000,5000000,C9)</f>
        <v>0</v>
      </c>
      <c r="E12" s="6">
        <f>D12*C12</f>
        <v>0</v>
      </c>
      <c r="F12" s="36"/>
      <c r="G12" s="36"/>
      <c r="H12" s="36"/>
      <c r="I12" s="36"/>
      <c r="J12" s="36"/>
      <c r="K12" s="36"/>
      <c r="L12" s="36"/>
      <c r="M12" s="36"/>
      <c r="N12" s="37"/>
      <c r="O12" s="37"/>
      <c r="V12" s="7"/>
      <c r="W12" s="7"/>
      <c r="X12" s="5"/>
      <c r="Y12" s="8"/>
    </row>
    <row r="13" spans="1:25" ht="16" thickBot="1" x14ac:dyDescent="0.25">
      <c r="A13" s="283" t="s">
        <v>30</v>
      </c>
      <c r="B13" s="284"/>
      <c r="C13" s="38">
        <v>1.4999999999999999E-2</v>
      </c>
      <c r="D13" s="13">
        <f>IF(C9&gt;5000000,C9-5000000,0)</f>
        <v>0</v>
      </c>
      <c r="E13" s="23">
        <f>D13*C13</f>
        <v>0</v>
      </c>
      <c r="F13" s="98"/>
      <c r="G13" s="36"/>
      <c r="H13" s="36"/>
      <c r="I13" s="36"/>
      <c r="J13" s="36"/>
      <c r="K13" s="36"/>
      <c r="L13" s="36"/>
      <c r="M13" s="36"/>
      <c r="N13" s="37"/>
      <c r="O13" s="37"/>
      <c r="V13" s="7"/>
      <c r="W13" s="7"/>
      <c r="X13" s="5"/>
      <c r="Y13" s="8"/>
    </row>
    <row r="14" spans="1:25" ht="16" thickBot="1" x14ac:dyDescent="0.25">
      <c r="A14" s="36"/>
      <c r="B14" s="36"/>
      <c r="C14" s="35" t="s">
        <v>31</v>
      </c>
      <c r="D14" s="13">
        <f>SUM(D12:D13)</f>
        <v>0</v>
      </c>
      <c r="E14" s="6">
        <f>SUM(E12:E13)</f>
        <v>0</v>
      </c>
      <c r="F14" s="99"/>
      <c r="G14" s="36"/>
      <c r="H14" s="36"/>
      <c r="I14" s="36"/>
      <c r="J14" s="36"/>
      <c r="K14" s="36"/>
      <c r="L14" s="36"/>
      <c r="M14" s="36"/>
      <c r="N14" s="37"/>
      <c r="O14" s="37"/>
      <c r="V14" s="7"/>
      <c r="W14" s="7"/>
      <c r="X14" s="5"/>
      <c r="Y14" s="8"/>
    </row>
    <row r="15" spans="1:25" ht="16" thickBot="1" x14ac:dyDescent="0.25">
      <c r="A15" s="36"/>
      <c r="B15" s="36"/>
      <c r="C15" s="36"/>
      <c r="D15" s="89" t="s">
        <v>32</v>
      </c>
      <c r="E15" s="90">
        <f>E14*0.8</f>
        <v>0</v>
      </c>
      <c r="F15" s="100"/>
      <c r="G15" s="36"/>
      <c r="H15" s="36"/>
      <c r="I15" s="36"/>
      <c r="J15" s="36"/>
      <c r="K15" s="36"/>
      <c r="L15" s="36"/>
      <c r="M15" s="36"/>
      <c r="N15" s="37"/>
      <c r="O15" s="37"/>
      <c r="V15" s="7"/>
      <c r="W15" s="7"/>
      <c r="X15" s="5"/>
      <c r="Y15" s="8"/>
    </row>
    <row r="16" spans="1:25" ht="16" thickBot="1" x14ac:dyDescent="0.25">
      <c r="A16" s="36"/>
      <c r="B16" s="36"/>
      <c r="C16" s="36"/>
      <c r="D16" s="24" t="s">
        <v>33</v>
      </c>
      <c r="E16" s="6">
        <f>0.2*E14</f>
        <v>0</v>
      </c>
      <c r="F16" s="101"/>
      <c r="G16" s="36"/>
      <c r="H16" s="36"/>
      <c r="I16" s="36"/>
      <c r="J16" s="36"/>
      <c r="K16" s="36"/>
      <c r="L16" s="36"/>
      <c r="M16" s="36"/>
      <c r="N16" s="37"/>
      <c r="O16" s="37"/>
      <c r="V16" s="7"/>
      <c r="W16" s="7"/>
      <c r="X16" s="5"/>
      <c r="Y16" s="8"/>
    </row>
    <row r="17" spans="1: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V17" s="7"/>
      <c r="W17" s="7"/>
      <c r="X17" s="5"/>
      <c r="Y17" s="8"/>
    </row>
    <row r="18" spans="1:25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7"/>
      <c r="T18" s="4"/>
      <c r="U18" s="7"/>
      <c r="V18" s="7"/>
      <c r="W18" s="7"/>
      <c r="X18" s="5"/>
      <c r="Y18" s="8"/>
    </row>
    <row r="19" spans="1:25" ht="15" thickBo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7"/>
      <c r="T19" s="4"/>
      <c r="U19" s="7"/>
      <c r="V19" s="7"/>
      <c r="W19" s="7"/>
      <c r="X19" s="5"/>
      <c r="Y19" s="8"/>
    </row>
    <row r="20" spans="1:25" ht="14.5" customHeight="1" thickBot="1" x14ac:dyDescent="0.25">
      <c r="A20" s="1"/>
      <c r="B20" s="273" t="s">
        <v>34</v>
      </c>
      <c r="C20" s="274"/>
      <c r="D20" s="285" t="s">
        <v>6</v>
      </c>
      <c r="E20" s="285"/>
      <c r="F20" s="232"/>
      <c r="G20" s="232"/>
      <c r="H20" s="232"/>
      <c r="I20" s="269" t="s">
        <v>7</v>
      </c>
      <c r="J20" s="256"/>
      <c r="K20" s="256"/>
      <c r="L20" s="256"/>
      <c r="M20" s="257"/>
      <c r="N20" s="232" t="s">
        <v>8</v>
      </c>
      <c r="O20" s="232"/>
      <c r="P20" s="232"/>
      <c r="Q20" s="232"/>
      <c r="R20" s="232"/>
      <c r="S20" s="194" t="s">
        <v>9</v>
      </c>
      <c r="T20" s="270"/>
      <c r="U20" s="248"/>
      <c r="V20" s="248"/>
      <c r="W20" s="271"/>
      <c r="X20" s="272" t="s">
        <v>35</v>
      </c>
      <c r="Y20" s="272"/>
    </row>
    <row r="21" spans="1:25" ht="15" thickBot="1" x14ac:dyDescent="0.25">
      <c r="A21" s="1"/>
      <c r="B21" s="273"/>
      <c r="C21" s="274"/>
      <c r="D21" s="275" t="s">
        <v>36</v>
      </c>
      <c r="E21" s="275"/>
      <c r="F21" s="232"/>
      <c r="G21" s="232"/>
      <c r="H21" s="232"/>
      <c r="I21" s="276" t="s">
        <v>37</v>
      </c>
      <c r="J21" s="277"/>
      <c r="K21" s="277"/>
      <c r="L21" s="277"/>
      <c r="M21" s="193"/>
      <c r="N21" s="232" t="s">
        <v>38</v>
      </c>
      <c r="O21" s="232"/>
      <c r="P21" s="232"/>
      <c r="Q21" s="232"/>
      <c r="R21" s="232"/>
      <c r="S21" s="278" t="s">
        <v>39</v>
      </c>
      <c r="T21" s="279"/>
      <c r="U21" s="248"/>
      <c r="V21" s="248"/>
      <c r="W21" s="271"/>
      <c r="X21" s="280">
        <v>1</v>
      </c>
      <c r="Y21" s="280"/>
    </row>
    <row r="22" spans="1:25" ht="24.75" customHeight="1" thickBot="1" x14ac:dyDescent="0.25">
      <c r="A22" s="1"/>
      <c r="B22" s="252"/>
      <c r="C22" s="253"/>
      <c r="D22" s="254">
        <f>SUM(D24+D26+D30)</f>
        <v>0.03</v>
      </c>
      <c r="E22" s="255"/>
      <c r="F22" s="256"/>
      <c r="G22" s="256"/>
      <c r="H22" s="257"/>
      <c r="I22" s="258">
        <f>SUM(I26+I30+I37+I45)</f>
        <v>0.22</v>
      </c>
      <c r="J22" s="259"/>
      <c r="K22" s="259"/>
      <c r="L22" s="259"/>
      <c r="M22" s="260"/>
      <c r="N22" s="261">
        <f>SUM(N26+N30+N37+N46)</f>
        <v>0.15</v>
      </c>
      <c r="O22" s="262"/>
      <c r="P22" s="262"/>
      <c r="Q22" s="262"/>
      <c r="R22" s="262"/>
      <c r="S22" s="263">
        <f>(S26+S30+S37+S47+S49+S51+S53)</f>
        <v>0.6</v>
      </c>
      <c r="T22" s="264"/>
      <c r="U22" s="265"/>
      <c r="V22" s="265"/>
      <c r="W22" s="266"/>
      <c r="X22" s="267">
        <f>SUM(D22+I22+N22+S22)</f>
        <v>1</v>
      </c>
      <c r="Y22" s="268"/>
    </row>
    <row r="23" spans="1:25" ht="30" customHeight="1" thickBot="1" x14ac:dyDescent="0.25">
      <c r="A23" s="1"/>
      <c r="B23" s="189"/>
      <c r="C23" s="248"/>
      <c r="D23" s="10" t="s">
        <v>40</v>
      </c>
      <c r="E23" s="10" t="s">
        <v>41</v>
      </c>
      <c r="F23" s="32" t="s">
        <v>42</v>
      </c>
      <c r="G23" s="32" t="s">
        <v>43</v>
      </c>
      <c r="H23" s="32" t="s">
        <v>44</v>
      </c>
      <c r="I23" s="10" t="s">
        <v>40</v>
      </c>
      <c r="J23" s="10" t="s">
        <v>41</v>
      </c>
      <c r="K23" s="32" t="s">
        <v>42</v>
      </c>
      <c r="L23" s="32" t="s">
        <v>43</v>
      </c>
      <c r="M23" s="32" t="s">
        <v>44</v>
      </c>
      <c r="N23" s="10" t="s">
        <v>40</v>
      </c>
      <c r="O23" s="10" t="s">
        <v>41</v>
      </c>
      <c r="P23" s="32" t="s">
        <v>42</v>
      </c>
      <c r="Q23" s="32" t="s">
        <v>43</v>
      </c>
      <c r="R23" s="32" t="s">
        <v>44</v>
      </c>
      <c r="S23" s="10" t="s">
        <v>40</v>
      </c>
      <c r="T23" s="10" t="s">
        <v>41</v>
      </c>
      <c r="U23" s="32" t="s">
        <v>42</v>
      </c>
      <c r="V23" s="32" t="s">
        <v>43</v>
      </c>
      <c r="W23" s="32" t="s">
        <v>44</v>
      </c>
      <c r="X23" s="249"/>
      <c r="Y23" s="193"/>
    </row>
    <row r="24" spans="1:25" ht="27" customHeight="1" thickBot="1" x14ac:dyDescent="0.25">
      <c r="A24" s="1"/>
      <c r="B24" s="250" t="s">
        <v>45</v>
      </c>
      <c r="C24" s="251"/>
      <c r="D24" s="246">
        <v>0.01</v>
      </c>
      <c r="E24" s="239">
        <f>$E$15*D24</f>
        <v>0</v>
      </c>
      <c r="F24" s="11" t="s">
        <v>46</v>
      </c>
      <c r="G24" s="11">
        <f>E24*75%</f>
        <v>0</v>
      </c>
      <c r="H24" s="107"/>
      <c r="I24" s="161"/>
      <c r="J24" s="174">
        <f>$E$15*I24</f>
        <v>0</v>
      </c>
      <c r="K24" s="174"/>
      <c r="L24" s="182"/>
      <c r="M24" s="204"/>
      <c r="N24" s="161"/>
      <c r="O24" s="174">
        <f>$E$15*N24</f>
        <v>0</v>
      </c>
      <c r="P24" s="182"/>
      <c r="Q24" s="182"/>
      <c r="R24" s="202"/>
      <c r="S24" s="182"/>
      <c r="T24" s="174">
        <f>$E$15*S24</f>
        <v>0</v>
      </c>
      <c r="U24" s="182"/>
      <c r="V24" s="182"/>
      <c r="W24" s="204"/>
      <c r="X24" s="161">
        <f>D24+I24+Q24+S24</f>
        <v>0.01</v>
      </c>
      <c r="Y24" s="199">
        <f>$E$15*X24</f>
        <v>0</v>
      </c>
    </row>
    <row r="25" spans="1:25" ht="44.25" customHeight="1" thickBot="1" x14ac:dyDescent="0.25">
      <c r="A25" s="1"/>
      <c r="B25" s="212"/>
      <c r="C25" s="238"/>
      <c r="D25" s="232"/>
      <c r="E25" s="232"/>
      <c r="F25" s="9" t="s">
        <v>47</v>
      </c>
      <c r="G25" s="12">
        <f>E24*25%</f>
        <v>0</v>
      </c>
      <c r="H25" s="108"/>
      <c r="I25" s="209"/>
      <c r="J25" s="209"/>
      <c r="K25" s="209"/>
      <c r="L25" s="209"/>
      <c r="M25" s="211"/>
      <c r="N25" s="209"/>
      <c r="O25" s="209"/>
      <c r="P25" s="209"/>
      <c r="Q25" s="209"/>
      <c r="R25" s="208"/>
      <c r="S25" s="209"/>
      <c r="T25" s="210"/>
      <c r="U25" s="209"/>
      <c r="V25" s="209"/>
      <c r="W25" s="211"/>
      <c r="X25" s="209"/>
      <c r="Y25" s="209"/>
    </row>
    <row r="26" spans="1:25" ht="27" customHeight="1" x14ac:dyDescent="0.2">
      <c r="A26" s="1"/>
      <c r="B26" s="177" t="s">
        <v>48</v>
      </c>
      <c r="C26" s="178"/>
      <c r="D26" s="247"/>
      <c r="E26" s="174">
        <f>$E$15*D26</f>
        <v>0</v>
      </c>
      <c r="F26" s="174"/>
      <c r="G26" s="174"/>
      <c r="H26" s="163"/>
      <c r="I26" s="161">
        <v>0.05</v>
      </c>
      <c r="J26" s="174">
        <f>$E$15*I26</f>
        <v>0</v>
      </c>
      <c r="K26" s="174" t="s">
        <v>49</v>
      </c>
      <c r="L26" s="203"/>
      <c r="M26" s="204"/>
      <c r="N26" s="161">
        <v>0.03</v>
      </c>
      <c r="O26" s="174">
        <f>$E$15*N26</f>
        <v>0</v>
      </c>
      <c r="P26" s="182" t="s">
        <v>50</v>
      </c>
      <c r="Q26" s="174"/>
      <c r="R26" s="163"/>
      <c r="S26" s="161">
        <v>0.12</v>
      </c>
      <c r="T26" s="174">
        <f>$E$15*S26</f>
        <v>0</v>
      </c>
      <c r="U26" s="174" t="s">
        <v>51</v>
      </c>
      <c r="V26" s="174">
        <f>T26*95%</f>
        <v>0</v>
      </c>
      <c r="W26" s="164"/>
      <c r="X26" s="161">
        <f>D26+I26+N26+S26</f>
        <v>0.2</v>
      </c>
      <c r="Y26" s="199">
        <f>$E$15*X26</f>
        <v>0</v>
      </c>
    </row>
    <row r="27" spans="1:25" ht="15" customHeight="1" thickBot="1" x14ac:dyDescent="0.25">
      <c r="A27" s="1"/>
      <c r="B27" s="179"/>
      <c r="C27" s="180"/>
      <c r="D27" s="175"/>
      <c r="E27" s="175"/>
      <c r="F27" s="183"/>
      <c r="G27" s="183"/>
      <c r="H27" s="234"/>
      <c r="I27" s="175"/>
      <c r="J27" s="175"/>
      <c r="K27" s="183"/>
      <c r="L27" s="183"/>
      <c r="M27" s="165"/>
      <c r="N27" s="175"/>
      <c r="O27" s="175"/>
      <c r="P27" s="175"/>
      <c r="Q27" s="233"/>
      <c r="R27" s="198"/>
      <c r="S27" s="175"/>
      <c r="T27" s="181"/>
      <c r="U27" s="209"/>
      <c r="V27" s="209"/>
      <c r="W27" s="211"/>
      <c r="X27" s="175"/>
      <c r="Y27" s="181"/>
    </row>
    <row r="28" spans="1:25" ht="19.25" customHeight="1" x14ac:dyDescent="0.2">
      <c r="A28" s="1"/>
      <c r="B28" s="179"/>
      <c r="C28" s="180"/>
      <c r="D28" s="175"/>
      <c r="E28" s="175"/>
      <c r="F28" s="183"/>
      <c r="G28" s="183"/>
      <c r="H28" s="234"/>
      <c r="I28" s="175"/>
      <c r="J28" s="175"/>
      <c r="K28" s="183"/>
      <c r="L28" s="183"/>
      <c r="M28" s="165"/>
      <c r="N28" s="175"/>
      <c r="O28" s="175"/>
      <c r="P28" s="175"/>
      <c r="Q28" s="233"/>
      <c r="R28" s="198"/>
      <c r="S28" s="175"/>
      <c r="T28" s="181"/>
      <c r="U28" s="174" t="s">
        <v>57</v>
      </c>
      <c r="V28" s="174">
        <f>T26*5%</f>
        <v>0</v>
      </c>
      <c r="W28" s="164"/>
      <c r="X28" s="175"/>
      <c r="Y28" s="181"/>
    </row>
    <row r="29" spans="1:25" ht="17" customHeight="1" thickBot="1" x14ac:dyDescent="0.25">
      <c r="A29" s="1"/>
      <c r="B29" s="212"/>
      <c r="C29" s="213"/>
      <c r="D29" s="209"/>
      <c r="E29" s="209"/>
      <c r="F29" s="162"/>
      <c r="G29" s="162"/>
      <c r="H29" s="160"/>
      <c r="I29" s="209"/>
      <c r="J29" s="209"/>
      <c r="K29" s="162"/>
      <c r="L29" s="162"/>
      <c r="M29" s="186"/>
      <c r="N29" s="209"/>
      <c r="O29" s="209"/>
      <c r="P29" s="209"/>
      <c r="Q29" s="201"/>
      <c r="R29" s="208"/>
      <c r="S29" s="209"/>
      <c r="T29" s="210"/>
      <c r="U29" s="201"/>
      <c r="V29" s="201"/>
      <c r="W29" s="240"/>
      <c r="X29" s="209"/>
      <c r="Y29" s="210"/>
    </row>
    <row r="30" spans="1:25" ht="36.5" customHeight="1" thickBot="1" x14ac:dyDescent="0.25">
      <c r="A30" s="1"/>
      <c r="B30" s="177" t="s">
        <v>53</v>
      </c>
      <c r="C30" s="237"/>
      <c r="D30" s="246">
        <v>0.02</v>
      </c>
      <c r="E30" s="239">
        <f>$E$15*D30</f>
        <v>0</v>
      </c>
      <c r="F30" s="11" t="s">
        <v>46</v>
      </c>
      <c r="G30" s="11">
        <f>E30*75%</f>
        <v>0</v>
      </c>
      <c r="H30" s="110"/>
      <c r="I30" s="161">
        <v>0.05</v>
      </c>
      <c r="J30" s="174">
        <f>$E$15*I30</f>
        <v>0</v>
      </c>
      <c r="K30" s="174" t="s">
        <v>49</v>
      </c>
      <c r="L30" s="174"/>
      <c r="M30" s="164"/>
      <c r="N30" s="161">
        <v>0.06</v>
      </c>
      <c r="O30" s="174">
        <f>$E$15*N30</f>
        <v>0</v>
      </c>
      <c r="P30" s="174" t="s">
        <v>50</v>
      </c>
      <c r="Q30" s="174"/>
      <c r="R30" s="163"/>
      <c r="S30" s="161">
        <v>0.05</v>
      </c>
      <c r="T30" s="174">
        <f>$E$15*S30</f>
        <v>0</v>
      </c>
      <c r="U30" s="16" t="s">
        <v>51</v>
      </c>
      <c r="V30" s="11">
        <f>T30*95%</f>
        <v>0</v>
      </c>
      <c r="W30" s="113"/>
      <c r="X30" s="161">
        <f>D30+I30+N30+S30</f>
        <v>0.18</v>
      </c>
      <c r="Y30" s="199">
        <f>$E$15*X30</f>
        <v>0</v>
      </c>
    </row>
    <row r="31" spans="1:25" ht="38" customHeight="1" thickBot="1" x14ac:dyDescent="0.25">
      <c r="A31" s="1"/>
      <c r="B31" s="212"/>
      <c r="C31" s="238"/>
      <c r="D31" s="232"/>
      <c r="E31" s="232"/>
      <c r="F31" s="9" t="s">
        <v>47</v>
      </c>
      <c r="G31" s="12">
        <f>E30*25%</f>
        <v>0</v>
      </c>
      <c r="H31" s="110"/>
      <c r="I31" s="209"/>
      <c r="J31" s="209"/>
      <c r="K31" s="209"/>
      <c r="L31" s="201"/>
      <c r="M31" s="211"/>
      <c r="N31" s="209"/>
      <c r="O31" s="209"/>
      <c r="P31" s="201"/>
      <c r="Q31" s="201"/>
      <c r="R31" s="208"/>
      <c r="S31" s="209"/>
      <c r="T31" s="210"/>
      <c r="U31" s="9" t="s">
        <v>57</v>
      </c>
      <c r="V31" s="11">
        <f>T30*5%</f>
        <v>0</v>
      </c>
      <c r="W31" s="113"/>
      <c r="X31" s="209"/>
      <c r="Y31" s="210"/>
    </row>
    <row r="32" spans="1:25" ht="14.25" customHeight="1" outlineLevel="1" x14ac:dyDescent="0.2">
      <c r="A32" s="1"/>
      <c r="B32" s="227" t="s">
        <v>54</v>
      </c>
      <c r="C32" s="224"/>
      <c r="D32" s="161">
        <v>0.02</v>
      </c>
      <c r="E32" s="174">
        <f>$E$15*D32</f>
        <v>0</v>
      </c>
      <c r="F32" s="174" t="s">
        <v>46</v>
      </c>
      <c r="G32" s="174">
        <f>E32*75%</f>
        <v>0</v>
      </c>
      <c r="H32" s="163"/>
      <c r="I32" s="161">
        <v>0.05</v>
      </c>
      <c r="J32" s="174">
        <f>$E$15*I32</f>
        <v>0</v>
      </c>
      <c r="K32" s="174" t="s">
        <v>49</v>
      </c>
      <c r="L32" s="203"/>
      <c r="M32" s="204"/>
      <c r="N32" s="161"/>
      <c r="O32" s="174">
        <f>$E$15*N32</f>
        <v>0</v>
      </c>
      <c r="P32" s="161"/>
      <c r="Q32" s="174"/>
      <c r="R32" s="163"/>
      <c r="S32" s="161">
        <v>0.05</v>
      </c>
      <c r="T32" s="174">
        <f>$E$15*S32</f>
        <v>0</v>
      </c>
      <c r="U32" s="174" t="s">
        <v>51</v>
      </c>
      <c r="V32" s="174">
        <f>T32*95%</f>
        <v>0</v>
      </c>
      <c r="W32" s="164"/>
      <c r="X32" s="161">
        <f>D32+I32+N32+S32</f>
        <v>0.12000000000000001</v>
      </c>
      <c r="Y32" s="199">
        <f>$E$15*X32</f>
        <v>0</v>
      </c>
    </row>
    <row r="33" spans="1:25" ht="23.25" customHeight="1" outlineLevel="1" thickBot="1" x14ac:dyDescent="0.25">
      <c r="A33" s="1"/>
      <c r="B33" s="241"/>
      <c r="C33" s="242"/>
      <c r="D33" s="175"/>
      <c r="E33" s="175"/>
      <c r="F33" s="162"/>
      <c r="G33" s="162"/>
      <c r="H33" s="160"/>
      <c r="I33" s="175"/>
      <c r="J33" s="175"/>
      <c r="K33" s="183"/>
      <c r="L33" s="183"/>
      <c r="M33" s="165"/>
      <c r="N33" s="184"/>
      <c r="O33" s="233"/>
      <c r="P33" s="184"/>
      <c r="Q33" s="233"/>
      <c r="R33" s="198"/>
      <c r="S33" s="175"/>
      <c r="T33" s="181"/>
      <c r="U33" s="201"/>
      <c r="V33" s="201"/>
      <c r="W33" s="240"/>
      <c r="X33" s="175"/>
      <c r="Y33" s="175"/>
    </row>
    <row r="34" spans="1:25" ht="14" customHeight="1" outlineLevel="1" x14ac:dyDescent="0.2">
      <c r="A34" s="1"/>
      <c r="B34" s="241"/>
      <c r="C34" s="242"/>
      <c r="D34" s="175"/>
      <c r="E34" s="175"/>
      <c r="F34" s="243" t="s">
        <v>47</v>
      </c>
      <c r="G34" s="244">
        <f>E32*25%</f>
        <v>0</v>
      </c>
      <c r="H34" s="159"/>
      <c r="I34" s="175"/>
      <c r="J34" s="175"/>
      <c r="K34" s="183"/>
      <c r="L34" s="183"/>
      <c r="M34" s="165"/>
      <c r="N34" s="184"/>
      <c r="O34" s="233"/>
      <c r="P34" s="184"/>
      <c r="Q34" s="233"/>
      <c r="R34" s="198"/>
      <c r="S34" s="175"/>
      <c r="T34" s="181"/>
      <c r="U34" s="174" t="s">
        <v>57</v>
      </c>
      <c r="V34" s="174">
        <f>T32*5%</f>
        <v>0</v>
      </c>
      <c r="W34" s="164"/>
      <c r="X34" s="175"/>
      <c r="Y34" s="175"/>
    </row>
    <row r="35" spans="1:25" ht="24.5" customHeight="1" outlineLevel="1" thickBot="1" x14ac:dyDescent="0.25">
      <c r="A35" s="1"/>
      <c r="B35" s="230"/>
      <c r="C35" s="226"/>
      <c r="D35" s="209"/>
      <c r="E35" s="209"/>
      <c r="F35" s="162"/>
      <c r="G35" s="162"/>
      <c r="H35" s="160"/>
      <c r="I35" s="209"/>
      <c r="J35" s="209"/>
      <c r="K35" s="162"/>
      <c r="L35" s="162"/>
      <c r="M35" s="186"/>
      <c r="N35" s="197"/>
      <c r="O35" s="201"/>
      <c r="P35" s="197"/>
      <c r="Q35" s="201"/>
      <c r="R35" s="208"/>
      <c r="S35" s="209"/>
      <c r="T35" s="210"/>
      <c r="U35" s="209"/>
      <c r="V35" s="209"/>
      <c r="W35" s="211"/>
      <c r="X35" s="209"/>
      <c r="Y35" s="209"/>
    </row>
    <row r="36" spans="1:25" ht="39.5" customHeight="1" outlineLevel="1" thickBot="1" x14ac:dyDescent="0.25">
      <c r="A36" s="31" t="s">
        <v>55</v>
      </c>
      <c r="B36" s="235" t="s">
        <v>15</v>
      </c>
      <c r="C36" s="236"/>
      <c r="D36" s="17"/>
      <c r="E36" s="13">
        <f>$E$15*D36</f>
        <v>0</v>
      </c>
      <c r="F36" s="13"/>
      <c r="G36" s="13"/>
      <c r="H36" s="110"/>
      <c r="I36" s="18"/>
      <c r="J36" s="13">
        <f>$E$15*I36</f>
        <v>0</v>
      </c>
      <c r="K36" s="13"/>
      <c r="L36" s="15"/>
      <c r="M36" s="112"/>
      <c r="N36" s="17">
        <v>0.06</v>
      </c>
      <c r="O36" s="13">
        <f>$E$15*N36</f>
        <v>0</v>
      </c>
      <c r="P36" s="9" t="s">
        <v>50</v>
      </c>
      <c r="Q36" s="13"/>
      <c r="R36" s="110"/>
      <c r="S36" s="18"/>
      <c r="T36" s="13">
        <f>$E$15*S36</f>
        <v>0</v>
      </c>
      <c r="U36" s="13"/>
      <c r="V36" s="13"/>
      <c r="W36" s="113"/>
      <c r="X36" s="18">
        <f>D36+I36+N36+S36</f>
        <v>0.06</v>
      </c>
      <c r="Y36" s="19">
        <f>$E$15*X36</f>
        <v>0</v>
      </c>
    </row>
    <row r="37" spans="1:25" ht="36" customHeight="1" thickBot="1" x14ac:dyDescent="0.25">
      <c r="A37" s="1"/>
      <c r="B37" s="177" t="s">
        <v>56</v>
      </c>
      <c r="C37" s="237"/>
      <c r="D37" s="231"/>
      <c r="E37" s="239">
        <f>$E$15*D37</f>
        <v>0</v>
      </c>
      <c r="F37" s="174"/>
      <c r="G37" s="174"/>
      <c r="H37" s="163"/>
      <c r="I37" s="161">
        <v>0.08</v>
      </c>
      <c r="J37" s="174">
        <f>$E$15*I37</f>
        <v>0</v>
      </c>
      <c r="K37" s="174" t="s">
        <v>49</v>
      </c>
      <c r="L37" s="174"/>
      <c r="M37" s="164"/>
      <c r="N37" s="161">
        <v>0.04</v>
      </c>
      <c r="O37" s="174">
        <f>$E$15*N37</f>
        <v>0</v>
      </c>
      <c r="P37" s="174" t="s">
        <v>50</v>
      </c>
      <c r="Q37" s="174"/>
      <c r="R37" s="163"/>
      <c r="S37" s="161">
        <v>0.06</v>
      </c>
      <c r="T37" s="174">
        <f>$E$15*S37</f>
        <v>0</v>
      </c>
      <c r="U37" s="16" t="s">
        <v>51</v>
      </c>
      <c r="V37" s="13">
        <f>T37*95%</f>
        <v>0</v>
      </c>
      <c r="W37" s="113"/>
      <c r="X37" s="161">
        <f>D37+I37+N37+S37</f>
        <v>0.18</v>
      </c>
      <c r="Y37" s="199">
        <f>$E$15*X37</f>
        <v>0</v>
      </c>
    </row>
    <row r="38" spans="1:25" ht="28.25" customHeight="1" thickBot="1" x14ac:dyDescent="0.25">
      <c r="A38" s="1"/>
      <c r="B38" s="212"/>
      <c r="C38" s="238"/>
      <c r="D38" s="232"/>
      <c r="E38" s="232"/>
      <c r="F38" s="162"/>
      <c r="G38" s="162"/>
      <c r="H38" s="160"/>
      <c r="I38" s="209"/>
      <c r="J38" s="209"/>
      <c r="K38" s="209"/>
      <c r="L38" s="209"/>
      <c r="M38" s="211"/>
      <c r="N38" s="209"/>
      <c r="O38" s="209"/>
      <c r="P38" s="209"/>
      <c r="Q38" s="210"/>
      <c r="R38" s="208"/>
      <c r="S38" s="209"/>
      <c r="T38" s="210"/>
      <c r="U38" s="9" t="s">
        <v>57</v>
      </c>
      <c r="V38" s="13">
        <f>T37*5%</f>
        <v>0</v>
      </c>
      <c r="W38" s="113"/>
      <c r="X38" s="209"/>
      <c r="Y38" s="209"/>
    </row>
    <row r="39" spans="1:25" ht="18" customHeight="1" outlineLevel="1" thickBot="1" x14ac:dyDescent="0.25">
      <c r="A39" s="1"/>
      <c r="B39" s="227" t="s">
        <v>58</v>
      </c>
      <c r="C39" s="223"/>
      <c r="D39" s="231"/>
      <c r="E39" s="174">
        <f>$E$15*D39</f>
        <v>0</v>
      </c>
      <c r="F39" s="174"/>
      <c r="G39" s="174"/>
      <c r="H39" s="163"/>
      <c r="I39" s="161">
        <v>0.04</v>
      </c>
      <c r="J39" s="174">
        <f>$E$15*I39</f>
        <v>0</v>
      </c>
      <c r="K39" s="174" t="s">
        <v>49</v>
      </c>
      <c r="L39" s="203"/>
      <c r="M39" s="204"/>
      <c r="N39" s="161">
        <v>0.02</v>
      </c>
      <c r="O39" s="174">
        <f>$E$15*N39</f>
        <v>0</v>
      </c>
      <c r="P39" s="182" t="s">
        <v>50</v>
      </c>
      <c r="Q39" s="174"/>
      <c r="R39" s="163"/>
      <c r="S39" s="161">
        <v>0.03</v>
      </c>
      <c r="T39" s="174">
        <f>$E$15*S39</f>
        <v>0</v>
      </c>
      <c r="U39" s="174" t="s">
        <v>51</v>
      </c>
      <c r="V39" s="174">
        <f>T39*95%</f>
        <v>0</v>
      </c>
      <c r="W39" s="164"/>
      <c r="X39" s="161">
        <f>D39+I39+N39+S39</f>
        <v>0.09</v>
      </c>
      <c r="Y39" s="199">
        <f>$E$15*X39</f>
        <v>0</v>
      </c>
    </row>
    <row r="40" spans="1:25" ht="21" customHeight="1" outlineLevel="1" thickBot="1" x14ac:dyDescent="0.25">
      <c r="A40" s="1"/>
      <c r="B40" s="228"/>
      <c r="C40" s="229"/>
      <c r="D40" s="231"/>
      <c r="E40" s="233"/>
      <c r="F40" s="175"/>
      <c r="G40" s="175"/>
      <c r="H40" s="198"/>
      <c r="I40" s="175"/>
      <c r="J40" s="175"/>
      <c r="K40" s="183"/>
      <c r="L40" s="183"/>
      <c r="M40" s="165"/>
      <c r="N40" s="175"/>
      <c r="O40" s="175"/>
      <c r="P40" s="175"/>
      <c r="Q40" s="181"/>
      <c r="R40" s="198"/>
      <c r="S40" s="175"/>
      <c r="T40" s="181"/>
      <c r="U40" s="209"/>
      <c r="V40" s="209"/>
      <c r="W40" s="211"/>
      <c r="X40" s="175"/>
      <c r="Y40" s="175"/>
    </row>
    <row r="41" spans="1:25" ht="15.5" customHeight="1" outlineLevel="1" thickBot="1" x14ac:dyDescent="0.25">
      <c r="A41" s="1"/>
      <c r="B41" s="228"/>
      <c r="C41" s="229"/>
      <c r="D41" s="231"/>
      <c r="E41" s="233"/>
      <c r="F41" s="183"/>
      <c r="G41" s="183"/>
      <c r="H41" s="234"/>
      <c r="I41" s="175"/>
      <c r="J41" s="175"/>
      <c r="K41" s="183"/>
      <c r="L41" s="183"/>
      <c r="M41" s="165"/>
      <c r="N41" s="175"/>
      <c r="O41" s="175"/>
      <c r="P41" s="175"/>
      <c r="Q41" s="181"/>
      <c r="R41" s="198"/>
      <c r="S41" s="175"/>
      <c r="T41" s="181"/>
      <c r="U41" s="174" t="s">
        <v>57</v>
      </c>
      <c r="V41" s="174">
        <f>T39*5%</f>
        <v>0</v>
      </c>
      <c r="W41" s="164"/>
      <c r="X41" s="175"/>
      <c r="Y41" s="175"/>
    </row>
    <row r="42" spans="1:25" ht="27.75" customHeight="1" outlineLevel="1" thickBot="1" x14ac:dyDescent="0.25">
      <c r="A42" s="1"/>
      <c r="B42" s="230"/>
      <c r="C42" s="225"/>
      <c r="D42" s="232"/>
      <c r="E42" s="201"/>
      <c r="F42" s="162"/>
      <c r="G42" s="162"/>
      <c r="H42" s="160"/>
      <c r="I42" s="209"/>
      <c r="J42" s="209"/>
      <c r="K42" s="162"/>
      <c r="L42" s="162"/>
      <c r="M42" s="186"/>
      <c r="N42" s="209"/>
      <c r="O42" s="209"/>
      <c r="P42" s="209"/>
      <c r="Q42" s="210"/>
      <c r="R42" s="208"/>
      <c r="S42" s="209"/>
      <c r="T42" s="210"/>
      <c r="U42" s="209"/>
      <c r="V42" s="209"/>
      <c r="W42" s="211"/>
      <c r="X42" s="209"/>
      <c r="Y42" s="209"/>
    </row>
    <row r="43" spans="1:25" ht="42" customHeight="1" outlineLevel="1" thickBot="1" x14ac:dyDescent="0.25">
      <c r="A43" s="221" t="s">
        <v>55</v>
      </c>
      <c r="B43" s="223" t="s">
        <v>16</v>
      </c>
      <c r="C43" s="224"/>
      <c r="D43" s="161"/>
      <c r="E43" s="174">
        <f>$E$25*D43</f>
        <v>0</v>
      </c>
      <c r="F43" s="174"/>
      <c r="G43" s="174"/>
      <c r="H43" s="163"/>
      <c r="I43" s="161">
        <v>0.04</v>
      </c>
      <c r="J43" s="174">
        <f>$E$15*I43</f>
        <v>0</v>
      </c>
      <c r="K43" s="182" t="s">
        <v>49</v>
      </c>
      <c r="L43" s="174"/>
      <c r="M43" s="164"/>
      <c r="N43" s="161">
        <v>0.02</v>
      </c>
      <c r="O43" s="174">
        <f>$E$15*N43</f>
        <v>0</v>
      </c>
      <c r="P43" s="182" t="s">
        <v>50</v>
      </c>
      <c r="Q43" s="174"/>
      <c r="R43" s="163"/>
      <c r="S43" s="161">
        <v>0.03</v>
      </c>
      <c r="T43" s="174">
        <f>$E$15*S43</f>
        <v>0</v>
      </c>
      <c r="U43" s="16" t="s">
        <v>51</v>
      </c>
      <c r="V43" s="13">
        <f>T43*95%</f>
        <v>0</v>
      </c>
      <c r="W43" s="113"/>
      <c r="X43" s="161">
        <f>D43+I43+N43+S43</f>
        <v>0.09</v>
      </c>
      <c r="Y43" s="199">
        <f>$E$15*X43</f>
        <v>0</v>
      </c>
    </row>
    <row r="44" spans="1:25" ht="42" customHeight="1" outlineLevel="1" thickBot="1" x14ac:dyDescent="0.25">
      <c r="A44" s="222"/>
      <c r="B44" s="225"/>
      <c r="C44" s="226"/>
      <c r="D44" s="209"/>
      <c r="E44" s="201"/>
      <c r="F44" s="209"/>
      <c r="G44" s="209"/>
      <c r="H44" s="208"/>
      <c r="I44" s="209"/>
      <c r="J44" s="209"/>
      <c r="K44" s="209"/>
      <c r="L44" s="209"/>
      <c r="M44" s="211"/>
      <c r="N44" s="209"/>
      <c r="O44" s="209"/>
      <c r="P44" s="209"/>
      <c r="Q44" s="209"/>
      <c r="R44" s="208"/>
      <c r="S44" s="209"/>
      <c r="T44" s="210"/>
      <c r="U44" s="9" t="s">
        <v>57</v>
      </c>
      <c r="V44" s="13">
        <f>T43*5%</f>
        <v>0</v>
      </c>
      <c r="W44" s="113"/>
      <c r="X44" s="209"/>
      <c r="Y44" s="209"/>
    </row>
    <row r="45" spans="1:25" ht="68.5" customHeight="1" thickBot="1" x14ac:dyDescent="0.25">
      <c r="A45" s="1"/>
      <c r="B45" s="217" t="s">
        <v>59</v>
      </c>
      <c r="C45" s="218"/>
      <c r="D45" s="17"/>
      <c r="E45" s="13">
        <f>$E$15*D45</f>
        <v>0</v>
      </c>
      <c r="F45" s="13"/>
      <c r="G45" s="13"/>
      <c r="H45" s="110"/>
      <c r="I45" s="18">
        <v>0.04</v>
      </c>
      <c r="J45" s="13">
        <f>$E$15*I45</f>
        <v>0</v>
      </c>
      <c r="K45" s="11" t="s">
        <v>49</v>
      </c>
      <c r="L45" s="14"/>
      <c r="M45" s="112"/>
      <c r="N45" s="17"/>
      <c r="O45" s="13">
        <f>$E$15*N45</f>
        <v>0</v>
      </c>
      <c r="P45" s="15"/>
      <c r="Q45" s="17"/>
      <c r="R45" s="110"/>
      <c r="S45" s="17"/>
      <c r="T45" s="13">
        <f>$E$15*S45</f>
        <v>0</v>
      </c>
      <c r="U45" s="13"/>
      <c r="V45" s="13"/>
      <c r="W45" s="113"/>
      <c r="X45" s="17">
        <f>D45+I45+Q45+S45</f>
        <v>0.04</v>
      </c>
      <c r="Y45" s="19">
        <f>$E$15*X45</f>
        <v>0</v>
      </c>
    </row>
    <row r="46" spans="1:25" ht="40.25" customHeight="1" outlineLevel="1" thickBot="1" x14ac:dyDescent="0.25">
      <c r="A46" s="31" t="s">
        <v>55</v>
      </c>
      <c r="B46" s="219" t="s">
        <v>17</v>
      </c>
      <c r="C46" s="220"/>
      <c r="D46" s="17"/>
      <c r="E46" s="13">
        <f>$E$15*D46</f>
        <v>0</v>
      </c>
      <c r="F46" s="13"/>
      <c r="G46" s="13"/>
      <c r="H46" s="110"/>
      <c r="I46" s="17"/>
      <c r="J46" s="13">
        <f>$E$15*I46</f>
        <v>0</v>
      </c>
      <c r="K46" s="13"/>
      <c r="L46" s="15"/>
      <c r="M46" s="112"/>
      <c r="N46" s="17">
        <v>0.02</v>
      </c>
      <c r="O46" s="13">
        <f>$E$15*N46</f>
        <v>0</v>
      </c>
      <c r="P46" s="9" t="s">
        <v>50</v>
      </c>
      <c r="Q46" s="13"/>
      <c r="R46" s="110"/>
      <c r="S46" s="17"/>
      <c r="T46" s="13">
        <f>$E$15*S46</f>
        <v>0</v>
      </c>
      <c r="U46" s="13"/>
      <c r="V46" s="13"/>
      <c r="W46" s="113"/>
      <c r="X46" s="17">
        <f>D46+I46+N46+S46</f>
        <v>0.02</v>
      </c>
      <c r="Y46" s="19">
        <f>$E$15*X46</f>
        <v>0</v>
      </c>
    </row>
    <row r="47" spans="1:25" ht="29" customHeight="1" thickBot="1" x14ac:dyDescent="0.25">
      <c r="A47" s="1"/>
      <c r="B47" s="177" t="s">
        <v>60</v>
      </c>
      <c r="C47" s="178"/>
      <c r="D47" s="161"/>
      <c r="E47" s="174">
        <f>$E$15*D47</f>
        <v>0</v>
      </c>
      <c r="F47" s="174"/>
      <c r="G47" s="214"/>
      <c r="H47" s="163"/>
      <c r="I47" s="174"/>
      <c r="J47" s="174">
        <f>$E$15*I47</f>
        <v>0</v>
      </c>
      <c r="K47" s="174"/>
      <c r="L47" s="174"/>
      <c r="M47" s="164"/>
      <c r="N47" s="174"/>
      <c r="O47" s="174">
        <f>$E$15*N47</f>
        <v>0</v>
      </c>
      <c r="P47" s="174"/>
      <c r="Q47" s="174"/>
      <c r="R47" s="163"/>
      <c r="S47" s="161">
        <v>0.2</v>
      </c>
      <c r="T47" s="174">
        <f>$E$15*S47</f>
        <v>0</v>
      </c>
      <c r="U47" s="16" t="s">
        <v>51</v>
      </c>
      <c r="V47" s="13">
        <f>T47*95%</f>
        <v>0</v>
      </c>
      <c r="W47" s="113"/>
      <c r="X47" s="161">
        <f>D47+I47+Q47+S47</f>
        <v>0.2</v>
      </c>
      <c r="Y47" s="199">
        <f>$E$15*X47</f>
        <v>0</v>
      </c>
    </row>
    <row r="48" spans="1:25" ht="31.25" customHeight="1" thickBot="1" x14ac:dyDescent="0.25">
      <c r="A48" s="1"/>
      <c r="B48" s="212"/>
      <c r="C48" s="213"/>
      <c r="D48" s="209"/>
      <c r="E48" s="201"/>
      <c r="F48" s="209"/>
      <c r="G48" s="216"/>
      <c r="H48" s="208"/>
      <c r="I48" s="209"/>
      <c r="J48" s="209"/>
      <c r="K48" s="201"/>
      <c r="L48" s="209"/>
      <c r="M48" s="211"/>
      <c r="N48" s="209"/>
      <c r="O48" s="209"/>
      <c r="P48" s="209"/>
      <c r="Q48" s="209"/>
      <c r="R48" s="208"/>
      <c r="S48" s="209"/>
      <c r="T48" s="210"/>
      <c r="U48" s="9" t="s">
        <v>57</v>
      </c>
      <c r="V48" s="13">
        <f>T47*5%</f>
        <v>0</v>
      </c>
      <c r="W48" s="113"/>
      <c r="X48" s="209"/>
      <c r="Y48" s="209"/>
    </row>
    <row r="49" spans="1:25" ht="29.5" customHeight="1" thickBot="1" x14ac:dyDescent="0.25">
      <c r="A49" s="1"/>
      <c r="B49" s="177" t="s">
        <v>61</v>
      </c>
      <c r="C49" s="178"/>
      <c r="D49" s="182"/>
      <c r="E49" s="203">
        <f>$E$15*D49</f>
        <v>0</v>
      </c>
      <c r="F49" s="182"/>
      <c r="G49" s="214"/>
      <c r="H49" s="202"/>
      <c r="I49" s="182"/>
      <c r="J49" s="203">
        <f>$E$15*I49</f>
        <v>0</v>
      </c>
      <c r="K49" s="182"/>
      <c r="L49" s="182"/>
      <c r="M49" s="204"/>
      <c r="N49" s="182"/>
      <c r="O49" s="203">
        <f>$E$15*N49</f>
        <v>0</v>
      </c>
      <c r="P49" s="182"/>
      <c r="Q49" s="182"/>
      <c r="R49" s="202"/>
      <c r="S49" s="206">
        <v>0.15</v>
      </c>
      <c r="T49" s="203">
        <f>$E$15*S49</f>
        <v>0</v>
      </c>
      <c r="U49" s="16" t="s">
        <v>51</v>
      </c>
      <c r="V49" s="13">
        <f>T49*95%</f>
        <v>0</v>
      </c>
      <c r="W49" s="113"/>
      <c r="X49" s="206">
        <f>D49+J49+O49+S49</f>
        <v>0.15</v>
      </c>
      <c r="Y49" s="200">
        <f>$E$15*X49</f>
        <v>0</v>
      </c>
    </row>
    <row r="50" spans="1:25" ht="27.5" customHeight="1" thickBot="1" x14ac:dyDescent="0.25">
      <c r="A50" s="1"/>
      <c r="B50" s="212"/>
      <c r="C50" s="213"/>
      <c r="D50" s="162"/>
      <c r="E50" s="210"/>
      <c r="F50" s="162"/>
      <c r="G50" s="215"/>
      <c r="H50" s="160"/>
      <c r="I50" s="162"/>
      <c r="J50" s="162"/>
      <c r="K50" s="162"/>
      <c r="L50" s="162"/>
      <c r="M50" s="186"/>
      <c r="N50" s="162"/>
      <c r="O50" s="205"/>
      <c r="P50" s="162"/>
      <c r="Q50" s="162"/>
      <c r="R50" s="160"/>
      <c r="S50" s="207"/>
      <c r="T50" s="162"/>
      <c r="U50" s="9" t="s">
        <v>57</v>
      </c>
      <c r="V50" s="13">
        <f>T49*5%</f>
        <v>0</v>
      </c>
      <c r="W50" s="113"/>
      <c r="X50" s="207"/>
      <c r="Y50" s="162"/>
    </row>
    <row r="51" spans="1:25" ht="22.5" customHeight="1" x14ac:dyDescent="0.2">
      <c r="A51" s="1"/>
      <c r="B51" s="177" t="s">
        <v>62</v>
      </c>
      <c r="C51" s="178"/>
      <c r="D51" s="161"/>
      <c r="E51" s="174">
        <f>$E$15*D51</f>
        <v>0</v>
      </c>
      <c r="F51" s="174"/>
      <c r="G51" s="174"/>
      <c r="H51" s="163"/>
      <c r="I51" s="174"/>
      <c r="J51" s="174">
        <f>$E$15*I51</f>
        <v>0</v>
      </c>
      <c r="K51" s="174"/>
      <c r="L51" s="174"/>
      <c r="M51" s="164"/>
      <c r="N51" s="174"/>
      <c r="O51" s="174">
        <f>$E$15*N51</f>
        <v>0</v>
      </c>
      <c r="P51" s="174"/>
      <c r="Q51" s="174"/>
      <c r="R51" s="163"/>
      <c r="S51" s="161">
        <v>0</v>
      </c>
      <c r="T51" s="174">
        <f>$E$15*S51</f>
        <v>0</v>
      </c>
      <c r="U51" s="182"/>
      <c r="V51" s="174"/>
      <c r="W51" s="164"/>
      <c r="X51" s="184">
        <f>D51+I51+Q51+S51</f>
        <v>0</v>
      </c>
      <c r="Y51" s="199">
        <f>$E$15*X51</f>
        <v>0</v>
      </c>
    </row>
    <row r="52" spans="1:25" ht="21" customHeight="1" thickBot="1" x14ac:dyDescent="0.25">
      <c r="A52" s="1"/>
      <c r="B52" s="179"/>
      <c r="C52" s="180"/>
      <c r="D52" s="175"/>
      <c r="E52" s="201"/>
      <c r="F52" s="175"/>
      <c r="G52" s="175"/>
      <c r="H52" s="198"/>
      <c r="I52" s="175"/>
      <c r="J52" s="175"/>
      <c r="K52" s="175"/>
      <c r="L52" s="175"/>
      <c r="M52" s="176"/>
      <c r="N52" s="175"/>
      <c r="O52" s="175"/>
      <c r="P52" s="175"/>
      <c r="Q52" s="175"/>
      <c r="R52" s="198"/>
      <c r="S52" s="175"/>
      <c r="T52" s="181"/>
      <c r="U52" s="183"/>
      <c r="V52" s="183"/>
      <c r="W52" s="165"/>
      <c r="X52" s="175"/>
      <c r="Y52" s="175"/>
    </row>
    <row r="53" spans="1:25" ht="27.5" customHeight="1" thickBot="1" x14ac:dyDescent="0.25">
      <c r="A53" s="1"/>
      <c r="B53" s="195" t="s">
        <v>63</v>
      </c>
      <c r="C53" s="195"/>
      <c r="D53" s="161"/>
      <c r="E53" s="161">
        <f>$E$15*D53</f>
        <v>0</v>
      </c>
      <c r="F53" s="161"/>
      <c r="G53" s="161"/>
      <c r="H53" s="163"/>
      <c r="I53" s="161"/>
      <c r="J53" s="161">
        <f>$E$15*I53</f>
        <v>0</v>
      </c>
      <c r="K53" s="161"/>
      <c r="L53" s="161"/>
      <c r="M53" s="185"/>
      <c r="N53" s="161"/>
      <c r="O53" s="161">
        <f>$E$15*N53</f>
        <v>0</v>
      </c>
      <c r="P53" s="161"/>
      <c r="Q53" s="161"/>
      <c r="R53" s="163"/>
      <c r="S53" s="161">
        <v>0.02</v>
      </c>
      <c r="T53" s="174">
        <f>$E$15*S53</f>
        <v>0</v>
      </c>
      <c r="U53" s="9" t="s">
        <v>51</v>
      </c>
      <c r="V53" s="13">
        <f>T53*95%</f>
        <v>0</v>
      </c>
      <c r="W53" s="113"/>
      <c r="X53" s="161">
        <f>D53+I53+Q53+S53</f>
        <v>0.02</v>
      </c>
      <c r="Y53" s="199">
        <f>$E$15*X53</f>
        <v>0</v>
      </c>
    </row>
    <row r="54" spans="1:25" ht="30.5" customHeight="1" thickBot="1" x14ac:dyDescent="0.25">
      <c r="A54" s="1"/>
      <c r="B54" s="196"/>
      <c r="C54" s="196"/>
      <c r="D54" s="162"/>
      <c r="E54" s="197"/>
      <c r="F54" s="162"/>
      <c r="G54" s="162"/>
      <c r="H54" s="160"/>
      <c r="I54" s="162"/>
      <c r="J54" s="162"/>
      <c r="K54" s="162"/>
      <c r="L54" s="162"/>
      <c r="M54" s="186"/>
      <c r="N54" s="162"/>
      <c r="O54" s="162"/>
      <c r="P54" s="162"/>
      <c r="Q54" s="162"/>
      <c r="R54" s="160"/>
      <c r="S54" s="162"/>
      <c r="T54" s="162"/>
      <c r="U54" s="9" t="s">
        <v>57</v>
      </c>
      <c r="V54" s="13">
        <f>T53*5%</f>
        <v>0</v>
      </c>
      <c r="W54" s="113"/>
      <c r="X54" s="162"/>
      <c r="Y54" s="162"/>
    </row>
    <row r="55" spans="1:25" ht="16" thickBot="1" x14ac:dyDescent="0.25">
      <c r="A55" s="1"/>
      <c r="B55" s="33"/>
      <c r="C55" s="33"/>
      <c r="D55" s="17">
        <f>SUM(D24+D26+D30+D37+D45+D46+D47+D49+D51+D53)</f>
        <v>0.03</v>
      </c>
      <c r="E55" s="13">
        <f>SUM(E24:E53)-E43-E39-E36-E32</f>
        <v>0</v>
      </c>
      <c r="F55" s="4"/>
      <c r="G55" s="4"/>
      <c r="H55" s="4"/>
      <c r="I55" s="41">
        <f>SUM(I24+I26+I30+I37+I45+I46+I47+I47+I49+I51+I53)</f>
        <v>0.22</v>
      </c>
      <c r="J55" s="13">
        <f>SUM(J24:J53)-J43-J39-J36-J32</f>
        <v>0</v>
      </c>
      <c r="K55" s="4"/>
      <c r="L55" s="3"/>
      <c r="M55" s="3"/>
      <c r="N55" s="41">
        <f>SUM(N24+N26+N30+N37+N45+N46+N47+N49+N51+N53)</f>
        <v>0.15</v>
      </c>
      <c r="O55" s="13">
        <f>SUM(O24:O53)-O43-O39-O36-O32</f>
        <v>0</v>
      </c>
      <c r="P55" s="3"/>
      <c r="Q55" s="3"/>
      <c r="R55" s="4"/>
      <c r="S55" s="41">
        <f>SUM(S24+S26+S30+S37+S45+S46+S47+S49+S51+S53)</f>
        <v>0.6</v>
      </c>
      <c r="T55" s="13">
        <f>SUM(T24:T53)-T43-T39-T36-T32</f>
        <v>0</v>
      </c>
      <c r="U55" s="42"/>
      <c r="V55" s="42"/>
      <c r="W55" s="42"/>
      <c r="X55" s="65">
        <f>SUM(X24+X26+X30+X37+X45+X46+X47+X49+X51+X53)</f>
        <v>1</v>
      </c>
      <c r="Y55" s="66">
        <f>SUM(Y24:Y53)-Y43-Y39-Y36-Y32</f>
        <v>0</v>
      </c>
    </row>
    <row r="56" spans="1:25" x14ac:dyDescent="0.2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U56" s="34"/>
      <c r="V56" s="34"/>
      <c r="W56" s="34"/>
      <c r="X56" s="34"/>
      <c r="Y56" s="34"/>
    </row>
    <row r="57" spans="1:25" ht="15" thickBot="1" x14ac:dyDescent="0.25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U57" s="34"/>
      <c r="V57" s="34"/>
      <c r="W57" s="34"/>
      <c r="X57" s="34"/>
      <c r="Y57" s="34"/>
    </row>
    <row r="58" spans="1:25" ht="15" customHeight="1" thickBot="1" x14ac:dyDescent="0.25">
      <c r="B58" s="187" t="s">
        <v>64</v>
      </c>
      <c r="C58" s="190"/>
      <c r="D58" s="187" t="s">
        <v>6</v>
      </c>
      <c r="E58" s="188"/>
      <c r="F58" s="189"/>
      <c r="G58" s="169"/>
      <c r="H58" s="191"/>
      <c r="I58" s="192" t="s">
        <v>7</v>
      </c>
      <c r="J58" s="193"/>
      <c r="K58" s="194"/>
      <c r="L58" s="169"/>
      <c r="M58" s="143"/>
      <c r="N58" s="187" t="s">
        <v>8</v>
      </c>
      <c r="O58" s="188"/>
      <c r="P58" s="189"/>
      <c r="Q58" s="169"/>
      <c r="R58" s="143"/>
      <c r="S58" s="187" t="s">
        <v>9</v>
      </c>
      <c r="T58" s="188"/>
      <c r="U58" s="189"/>
      <c r="V58" s="169"/>
      <c r="W58" s="143"/>
      <c r="X58" s="187" t="s">
        <v>35</v>
      </c>
      <c r="Y58" s="188"/>
    </row>
    <row r="59" spans="1:25" ht="15" customHeight="1" thickBot="1" x14ac:dyDescent="0.25">
      <c r="B59" s="170" t="s">
        <v>65</v>
      </c>
      <c r="C59" s="171"/>
      <c r="D59" s="43">
        <f>SUM(D24+D26+D30+D37)</f>
        <v>0.03</v>
      </c>
      <c r="E59" s="20">
        <f>$E$15*D59</f>
        <v>0</v>
      </c>
      <c r="F59" s="172"/>
      <c r="G59" s="169"/>
      <c r="H59" s="143"/>
      <c r="I59" s="43">
        <f>SUM(I26+I30+I39+I45)</f>
        <v>0.18000000000000002</v>
      </c>
      <c r="J59" s="20">
        <f>$E$15*I59</f>
        <v>0</v>
      </c>
      <c r="K59" s="172"/>
      <c r="L59" s="169"/>
      <c r="M59" s="143"/>
      <c r="N59" s="43">
        <f>SUM(N26+N39)</f>
        <v>0.05</v>
      </c>
      <c r="O59" s="20">
        <f>$E$15*N59</f>
        <v>0</v>
      </c>
      <c r="P59" s="172"/>
      <c r="Q59" s="169"/>
      <c r="R59" s="143"/>
      <c r="S59" s="44">
        <f>SUM(S26+S30+S39+S47+S49+S53)</f>
        <v>0.57000000000000006</v>
      </c>
      <c r="T59" s="20">
        <f>$E$15*S59</f>
        <v>0</v>
      </c>
      <c r="U59" s="173"/>
      <c r="V59" s="169"/>
      <c r="W59" s="143"/>
      <c r="X59" s="43">
        <f>SUM(D59+I59+N59+S59)</f>
        <v>0.83000000000000007</v>
      </c>
      <c r="Y59" s="20">
        <f>$E$15*X59</f>
        <v>0</v>
      </c>
    </row>
    <row r="60" spans="1:25" ht="24" customHeight="1" thickBot="1" x14ac:dyDescent="0.25">
      <c r="B60" s="166" t="s">
        <v>66</v>
      </c>
      <c r="C60" s="167"/>
      <c r="D60" s="45"/>
      <c r="E60" s="21">
        <f>$E$15*D60</f>
        <v>0</v>
      </c>
      <c r="F60" s="46"/>
      <c r="G60" s="46"/>
      <c r="H60" s="46"/>
      <c r="I60" s="47">
        <f>I43</f>
        <v>0.04</v>
      </c>
      <c r="J60" s="21">
        <f>$E$15*I60</f>
        <v>0</v>
      </c>
      <c r="K60" s="168"/>
      <c r="L60" s="169"/>
      <c r="M60" s="143"/>
      <c r="N60" s="48">
        <f>SUM(N36+N43+N46)</f>
        <v>0.1</v>
      </c>
      <c r="O60" s="21">
        <f>$E$15*N60</f>
        <v>0</v>
      </c>
      <c r="P60" s="168"/>
      <c r="Q60" s="169"/>
      <c r="R60" s="143"/>
      <c r="S60" s="49">
        <f>S43</f>
        <v>0.03</v>
      </c>
      <c r="T60" s="21">
        <f>$E$15*S60</f>
        <v>0</v>
      </c>
      <c r="U60" s="50"/>
      <c r="V60" s="50"/>
      <c r="W60" s="50"/>
      <c r="X60" s="48">
        <f>SUM(D60+I60+N60+S60)</f>
        <v>0.17</v>
      </c>
      <c r="Y60" s="21">
        <f>$E$15*X60</f>
        <v>0</v>
      </c>
    </row>
    <row r="61" spans="1:25" ht="15" thickBot="1" x14ac:dyDescent="0.25">
      <c r="B61" s="51"/>
      <c r="C61" s="51"/>
      <c r="D61" s="52">
        <f>SUM(D59:D60)</f>
        <v>0.03</v>
      </c>
      <c r="E61" s="27">
        <f>SUM(E59:E60)</f>
        <v>0</v>
      </c>
      <c r="F61" s="42"/>
      <c r="G61" s="42"/>
      <c r="H61" s="42"/>
      <c r="I61" s="17">
        <f>SUM(I59:I60)</f>
        <v>0.22000000000000003</v>
      </c>
      <c r="J61" s="27">
        <f>SUM(J59:J60)</f>
        <v>0</v>
      </c>
      <c r="K61" s="42"/>
      <c r="L61" s="34"/>
      <c r="M61" s="42"/>
      <c r="N61" s="41">
        <f>SUM(N59:N60)</f>
        <v>0.15000000000000002</v>
      </c>
      <c r="O61" s="27">
        <f t="shared" ref="O61" si="0">SUM(O59:O60)</f>
        <v>0</v>
      </c>
      <c r="P61" s="42"/>
      <c r="Q61" s="34"/>
      <c r="R61" s="42"/>
      <c r="S61" s="41">
        <f>SUM(S59:S60)</f>
        <v>0.60000000000000009</v>
      </c>
      <c r="T61" s="27">
        <f t="shared" ref="T61:Y61" si="1">SUM(T59:T60)</f>
        <v>0</v>
      </c>
      <c r="U61" s="42"/>
      <c r="V61" s="42"/>
      <c r="W61" s="42"/>
      <c r="X61" s="41">
        <f>SUM(X59:X60)</f>
        <v>1</v>
      </c>
      <c r="Y61" s="53">
        <f t="shared" si="1"/>
        <v>0</v>
      </c>
    </row>
    <row r="62" spans="1:25" x14ac:dyDescent="0.2">
      <c r="B62" s="51"/>
      <c r="C62" s="51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54"/>
      <c r="S62" s="34"/>
      <c r="U62" s="34"/>
      <c r="V62" s="34"/>
      <c r="W62" s="34"/>
      <c r="X62" s="34"/>
      <c r="Y62" s="34"/>
    </row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85" spans="3:4" ht="15" x14ac:dyDescent="0.2">
      <c r="D85"/>
    </row>
    <row r="86" spans="3:4" ht="15" x14ac:dyDescent="0.2">
      <c r="C86"/>
      <c r="D86"/>
    </row>
    <row r="87" spans="3:4" ht="15" x14ac:dyDescent="0.2">
      <c r="C87"/>
      <c r="D87"/>
    </row>
    <row r="88" spans="3:4" ht="15" x14ac:dyDescent="0.2">
      <c r="C88"/>
      <c r="D88"/>
    </row>
    <row r="89" spans="3:4" ht="15" x14ac:dyDescent="0.2">
      <c r="C89"/>
      <c r="D89"/>
    </row>
    <row r="90" spans="3:4" ht="15" x14ac:dyDescent="0.2">
      <c r="C90"/>
      <c r="D90"/>
    </row>
  </sheetData>
  <sheetProtection algorithmName="SHA-512" hashValue="H8q4ka+Q1JtnrKlMzi9hwSVFGAkWBHecH5bTCROKuFtnq9To1YOe3d7NSPOAyGq47Ln5TaFp6uVIqqWjHPEyAw==" saltValue="wFZpBOdiw5ERTH8v2NEiuQ==" spinCount="100000" sheet="1" objects="1" scenarios="1" formatCells="0" formatColumns="0" formatRows="0" autoFilter="0"/>
  <mergeCells count="294">
    <mergeCell ref="A10:B10"/>
    <mergeCell ref="A11:B11"/>
    <mergeCell ref="A12:B12"/>
    <mergeCell ref="A13:B13"/>
    <mergeCell ref="B20:C20"/>
    <mergeCell ref="D20:H20"/>
    <mergeCell ref="A1:Y1"/>
    <mergeCell ref="B3:Y3"/>
    <mergeCell ref="B4:Y4"/>
    <mergeCell ref="B5:Y5"/>
    <mergeCell ref="A8:B8"/>
    <mergeCell ref="A9:B9"/>
    <mergeCell ref="B6:Y6"/>
    <mergeCell ref="B22:C22"/>
    <mergeCell ref="D22:H22"/>
    <mergeCell ref="I22:M22"/>
    <mergeCell ref="N22:R22"/>
    <mergeCell ref="S22:W22"/>
    <mergeCell ref="X22:Y22"/>
    <mergeCell ref="I20:M20"/>
    <mergeCell ref="N20:R20"/>
    <mergeCell ref="S20:W20"/>
    <mergeCell ref="X20:Y20"/>
    <mergeCell ref="B21:C21"/>
    <mergeCell ref="D21:H21"/>
    <mergeCell ref="I21:M21"/>
    <mergeCell ref="N21:R21"/>
    <mergeCell ref="S21:W21"/>
    <mergeCell ref="X21:Y21"/>
    <mergeCell ref="B23:C23"/>
    <mergeCell ref="X23:Y23"/>
    <mergeCell ref="B24:C25"/>
    <mergeCell ref="D24:D25"/>
    <mergeCell ref="E24:E25"/>
    <mergeCell ref="I24:I25"/>
    <mergeCell ref="J24:J25"/>
    <mergeCell ref="K24:K25"/>
    <mergeCell ref="L24:L25"/>
    <mergeCell ref="M24:M25"/>
    <mergeCell ref="T24:T25"/>
    <mergeCell ref="U24:U25"/>
    <mergeCell ref="V24:V25"/>
    <mergeCell ref="W24:W25"/>
    <mergeCell ref="X24:X25"/>
    <mergeCell ref="Y24:Y25"/>
    <mergeCell ref="N24:N25"/>
    <mergeCell ref="O24:O25"/>
    <mergeCell ref="P24:P25"/>
    <mergeCell ref="Q24:Q25"/>
    <mergeCell ref="R24:R25"/>
    <mergeCell ref="S24:S25"/>
    <mergeCell ref="B26:C29"/>
    <mergeCell ref="D26:D29"/>
    <mergeCell ref="E26:E29"/>
    <mergeCell ref="F26:F29"/>
    <mergeCell ref="G26:G29"/>
    <mergeCell ref="H26:H29"/>
    <mergeCell ref="I26:I29"/>
    <mergeCell ref="J26:J29"/>
    <mergeCell ref="K26:K29"/>
    <mergeCell ref="B30:C31"/>
    <mergeCell ref="D30:D31"/>
    <mergeCell ref="E30:E31"/>
    <mergeCell ref="I30:I31"/>
    <mergeCell ref="J30:J31"/>
    <mergeCell ref="K30:K31"/>
    <mergeCell ref="X26:X29"/>
    <mergeCell ref="Y26:Y29"/>
    <mergeCell ref="U28:U29"/>
    <mergeCell ref="V28:V29"/>
    <mergeCell ref="W28:W29"/>
    <mergeCell ref="R26:R29"/>
    <mergeCell ref="S26:S29"/>
    <mergeCell ref="T26:T29"/>
    <mergeCell ref="U26:U27"/>
    <mergeCell ref="V26:V27"/>
    <mergeCell ref="W26:W27"/>
    <mergeCell ref="L26:L29"/>
    <mergeCell ref="M26:M29"/>
    <mergeCell ref="N26:N29"/>
    <mergeCell ref="O26:O29"/>
    <mergeCell ref="P26:P29"/>
    <mergeCell ref="Q26:Q29"/>
    <mergeCell ref="R30:R31"/>
    <mergeCell ref="S30:S31"/>
    <mergeCell ref="T30:T31"/>
    <mergeCell ref="X30:X31"/>
    <mergeCell ref="Y30:Y31"/>
    <mergeCell ref="L30:L31"/>
    <mergeCell ref="M30:M31"/>
    <mergeCell ref="N30:N31"/>
    <mergeCell ref="O30:O31"/>
    <mergeCell ref="P30:P31"/>
    <mergeCell ref="Q30:Q31"/>
    <mergeCell ref="X32:X35"/>
    <mergeCell ref="Y32:Y35"/>
    <mergeCell ref="U34:U35"/>
    <mergeCell ref="V34:V35"/>
    <mergeCell ref="W34:W35"/>
    <mergeCell ref="O32:O35"/>
    <mergeCell ref="P32:P35"/>
    <mergeCell ref="Q32:Q35"/>
    <mergeCell ref="R32:R35"/>
    <mergeCell ref="S32:S35"/>
    <mergeCell ref="T32:T35"/>
    <mergeCell ref="B36:C36"/>
    <mergeCell ref="B37:C38"/>
    <mergeCell ref="D37:D38"/>
    <mergeCell ref="E37:E38"/>
    <mergeCell ref="F37:F38"/>
    <mergeCell ref="G37:G38"/>
    <mergeCell ref="U32:U33"/>
    <mergeCell ref="V32:V33"/>
    <mergeCell ref="W32:W33"/>
    <mergeCell ref="I32:I35"/>
    <mergeCell ref="J32:J35"/>
    <mergeCell ref="K32:K35"/>
    <mergeCell ref="L32:L35"/>
    <mergeCell ref="M32:M35"/>
    <mergeCell ref="N32:N35"/>
    <mergeCell ref="B32:C35"/>
    <mergeCell ref="D32:D35"/>
    <mergeCell ref="E32:E35"/>
    <mergeCell ref="T37:T38"/>
    <mergeCell ref="F32:F33"/>
    <mergeCell ref="F34:F35"/>
    <mergeCell ref="G32:G33"/>
    <mergeCell ref="H32:H33"/>
    <mergeCell ref="G34:G35"/>
    <mergeCell ref="S39:S42"/>
    <mergeCell ref="T39:T42"/>
    <mergeCell ref="X37:X38"/>
    <mergeCell ref="Y37:Y38"/>
    <mergeCell ref="B39:C42"/>
    <mergeCell ref="D39:D42"/>
    <mergeCell ref="E39:E42"/>
    <mergeCell ref="F39:F42"/>
    <mergeCell ref="G39:G42"/>
    <mergeCell ref="H39:H42"/>
    <mergeCell ref="N37:N38"/>
    <mergeCell ref="O37:O38"/>
    <mergeCell ref="P37:P38"/>
    <mergeCell ref="Q37:Q38"/>
    <mergeCell ref="R37:R38"/>
    <mergeCell ref="S37:S38"/>
    <mergeCell ref="H37:H38"/>
    <mergeCell ref="I37:I38"/>
    <mergeCell ref="J37:J38"/>
    <mergeCell ref="K37:K38"/>
    <mergeCell ref="L37:L38"/>
    <mergeCell ref="M37:M38"/>
    <mergeCell ref="X39:X42"/>
    <mergeCell ref="Y39:Y42"/>
    <mergeCell ref="Y47:Y48"/>
    <mergeCell ref="Q47:Q48"/>
    <mergeCell ref="A43:A44"/>
    <mergeCell ref="B43:C44"/>
    <mergeCell ref="D43:D44"/>
    <mergeCell ref="E43:E44"/>
    <mergeCell ref="F43:F44"/>
    <mergeCell ref="G43:G44"/>
    <mergeCell ref="U39:U40"/>
    <mergeCell ref="V39:V40"/>
    <mergeCell ref="W39:W40"/>
    <mergeCell ref="I39:I42"/>
    <mergeCell ref="J39:J42"/>
    <mergeCell ref="K39:K42"/>
    <mergeCell ref="L39:L42"/>
    <mergeCell ref="M39:M42"/>
    <mergeCell ref="N39:N42"/>
    <mergeCell ref="U41:U42"/>
    <mergeCell ref="V41:V42"/>
    <mergeCell ref="W41:W42"/>
    <mergeCell ref="O39:O42"/>
    <mergeCell ref="P39:P42"/>
    <mergeCell ref="Q39:Q42"/>
    <mergeCell ref="R39:R42"/>
    <mergeCell ref="T43:T44"/>
    <mergeCell ref="X43:X44"/>
    <mergeCell ref="Y43:Y44"/>
    <mergeCell ref="B45:C45"/>
    <mergeCell ref="B46:C46"/>
    <mergeCell ref="N43:N44"/>
    <mergeCell ref="O43:O44"/>
    <mergeCell ref="P43:P44"/>
    <mergeCell ref="Q43:Q44"/>
    <mergeCell ref="R43:R44"/>
    <mergeCell ref="S43:S44"/>
    <mergeCell ref="H43:H44"/>
    <mergeCell ref="I43:I44"/>
    <mergeCell ref="J43:J44"/>
    <mergeCell ref="K43:K44"/>
    <mergeCell ref="L43:L44"/>
    <mergeCell ref="M43:M44"/>
    <mergeCell ref="B49:C50"/>
    <mergeCell ref="D49:D50"/>
    <mergeCell ref="E49:E50"/>
    <mergeCell ref="F49:F50"/>
    <mergeCell ref="G49:G50"/>
    <mergeCell ref="H49:H50"/>
    <mergeCell ref="I49:I50"/>
    <mergeCell ref="O47:O48"/>
    <mergeCell ref="P47:P48"/>
    <mergeCell ref="B47:C48"/>
    <mergeCell ref="D47:D48"/>
    <mergeCell ref="E47:E48"/>
    <mergeCell ref="F47:F48"/>
    <mergeCell ref="G47:G48"/>
    <mergeCell ref="H47:H48"/>
    <mergeCell ref="S49:S50"/>
    <mergeCell ref="T49:T50"/>
    <mergeCell ref="X49:X50"/>
    <mergeCell ref="R47:R48"/>
    <mergeCell ref="S47:S48"/>
    <mergeCell ref="T47:T48"/>
    <mergeCell ref="I47:I48"/>
    <mergeCell ref="J47:J48"/>
    <mergeCell ref="K47:K48"/>
    <mergeCell ref="L47:L48"/>
    <mergeCell ref="M47:M48"/>
    <mergeCell ref="N47:N48"/>
    <mergeCell ref="X47:X48"/>
    <mergeCell ref="X53:X54"/>
    <mergeCell ref="Y53:Y54"/>
    <mergeCell ref="T53:T54"/>
    <mergeCell ref="I53:I54"/>
    <mergeCell ref="J53:J54"/>
    <mergeCell ref="K53:K54"/>
    <mergeCell ref="Y49:Y50"/>
    <mergeCell ref="D51:D52"/>
    <mergeCell ref="E51:E52"/>
    <mergeCell ref="F51:F52"/>
    <mergeCell ref="G51:G52"/>
    <mergeCell ref="H51:H52"/>
    <mergeCell ref="I51:I52"/>
    <mergeCell ref="J51:J52"/>
    <mergeCell ref="Q49:Q50"/>
    <mergeCell ref="R49:R50"/>
    <mergeCell ref="J49:J50"/>
    <mergeCell ref="K49:K50"/>
    <mergeCell ref="L49:L50"/>
    <mergeCell ref="M49:M50"/>
    <mergeCell ref="N49:N50"/>
    <mergeCell ref="O49:O50"/>
    <mergeCell ref="P49:P50"/>
    <mergeCell ref="Y51:Y52"/>
    <mergeCell ref="X51:X52"/>
    <mergeCell ref="L53:L54"/>
    <mergeCell ref="M53:M54"/>
    <mergeCell ref="N53:N54"/>
    <mergeCell ref="S58:T58"/>
    <mergeCell ref="U58:W58"/>
    <mergeCell ref="B58:C58"/>
    <mergeCell ref="D58:E58"/>
    <mergeCell ref="F58:H58"/>
    <mergeCell ref="I58:J58"/>
    <mergeCell ref="K58:M58"/>
    <mergeCell ref="N58:O58"/>
    <mergeCell ref="P58:R58"/>
    <mergeCell ref="X58:Y58"/>
    <mergeCell ref="B53:C54"/>
    <mergeCell ref="D53:D54"/>
    <mergeCell ref="E53:E54"/>
    <mergeCell ref="F53:F54"/>
    <mergeCell ref="G53:G54"/>
    <mergeCell ref="H53:H54"/>
    <mergeCell ref="Q51:Q52"/>
    <mergeCell ref="R51:R52"/>
    <mergeCell ref="S51:S52"/>
    <mergeCell ref="K51:K52"/>
    <mergeCell ref="H34:H35"/>
    <mergeCell ref="O53:O54"/>
    <mergeCell ref="P53:P54"/>
    <mergeCell ref="Q53:Q54"/>
    <mergeCell ref="R53:R54"/>
    <mergeCell ref="W51:W52"/>
    <mergeCell ref="B60:C60"/>
    <mergeCell ref="K60:M60"/>
    <mergeCell ref="P60:R60"/>
    <mergeCell ref="B59:C59"/>
    <mergeCell ref="F59:H59"/>
    <mergeCell ref="K59:M59"/>
    <mergeCell ref="P59:R59"/>
    <mergeCell ref="U59:W59"/>
    <mergeCell ref="L51:L52"/>
    <mergeCell ref="M51:M52"/>
    <mergeCell ref="N51:N52"/>
    <mergeCell ref="O51:O52"/>
    <mergeCell ref="P51:P52"/>
    <mergeCell ref="S53:S54"/>
    <mergeCell ref="B51:C52"/>
    <mergeCell ref="T51:T52"/>
    <mergeCell ref="U51:U52"/>
    <mergeCell ref="V51:V52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12D91-E771-4320-A56E-DA254C6DDC58}">
  <sheetPr>
    <tabColor rgb="FF7030A0"/>
    <pageSetUpPr fitToPage="1"/>
  </sheetPr>
  <dimension ref="A1:Y87"/>
  <sheetViews>
    <sheetView topLeftCell="A4" zoomScale="55" zoomScaleNormal="55" workbookViewId="0">
      <selection activeCell="C9" sqref="C9"/>
    </sheetView>
  </sheetViews>
  <sheetFormatPr baseColWidth="10" defaultColWidth="9.1640625" defaultRowHeight="14" outlineLevelRow="1" outlineLevelCol="1" x14ac:dyDescent="0.2"/>
  <cols>
    <col min="1" max="1" width="26.1640625" style="2" customWidth="1"/>
    <col min="2" max="2" width="15.5" style="2" customWidth="1"/>
    <col min="3" max="3" width="19.6640625" style="2" customWidth="1"/>
    <col min="4" max="4" width="24" style="2" customWidth="1"/>
    <col min="5" max="5" width="22.6640625" style="2" customWidth="1"/>
    <col min="6" max="6" width="12.1640625" style="2" customWidth="1" outlineLevel="1"/>
    <col min="7" max="7" width="9.83203125" style="2" customWidth="1" outlineLevel="1"/>
    <col min="8" max="8" width="17.83203125" style="2" customWidth="1" outlineLevel="1"/>
    <col min="9" max="9" width="9.83203125" style="2" customWidth="1"/>
    <col min="10" max="10" width="11.1640625" style="2" customWidth="1"/>
    <col min="11" max="11" width="12.6640625" style="2" customWidth="1" outlineLevel="1"/>
    <col min="12" max="12" width="10.6640625" style="2" customWidth="1" outlineLevel="1"/>
    <col min="13" max="13" width="12.5" style="2" customWidth="1" outlineLevel="1"/>
    <col min="14" max="14" width="7.5" style="2" customWidth="1"/>
    <col min="15" max="15" width="10.83203125" style="2" customWidth="1"/>
    <col min="16" max="16" width="10.5" style="2" customWidth="1" outlineLevel="1"/>
    <col min="17" max="17" width="11.83203125" style="2" customWidth="1" outlineLevel="1"/>
    <col min="18" max="18" width="13.1640625" style="2" customWidth="1" outlineLevel="1"/>
    <col min="19" max="19" width="8.6640625" style="2" customWidth="1"/>
    <col min="20" max="20" width="11.5" style="3" customWidth="1"/>
    <col min="21" max="21" width="14.5" style="2" customWidth="1" outlineLevel="1"/>
    <col min="22" max="22" width="11.1640625" style="2" customWidth="1" outlineLevel="1"/>
    <col min="23" max="23" width="12.33203125" style="2" customWidth="1" outlineLevel="1"/>
    <col min="24" max="24" width="10.83203125" style="2" customWidth="1"/>
    <col min="25" max="25" width="11.6640625" style="2" customWidth="1"/>
    <col min="26" max="26" width="9.33203125" style="2" customWidth="1"/>
    <col min="27" max="32" width="9.1640625" style="2"/>
    <col min="33" max="33" width="16.6640625" style="2" customWidth="1"/>
    <col min="34" max="16384" width="9.1640625" style="2"/>
  </cols>
  <sheetData>
    <row r="1" spans="1:25" ht="72" customHeight="1" x14ac:dyDescent="0.3">
      <c r="A1" s="139" t="s">
        <v>22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5" ht="15" x14ac:dyDescent="0.2">
      <c r="A2"/>
      <c r="B2"/>
      <c r="C2"/>
      <c r="D2"/>
      <c r="E2"/>
      <c r="F2"/>
      <c r="G2"/>
      <c r="H2"/>
      <c r="I2"/>
      <c r="J2"/>
      <c r="K2"/>
      <c r="L2"/>
    </row>
    <row r="3" spans="1:25" ht="21" x14ac:dyDescent="0.25">
      <c r="A3" s="106" t="s">
        <v>117</v>
      </c>
      <c r="B3" s="286" t="s">
        <v>0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</row>
    <row r="4" spans="1:25" ht="21" x14ac:dyDescent="0.25">
      <c r="A4" s="28" t="s">
        <v>1</v>
      </c>
      <c r="B4" s="286" t="s">
        <v>0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</row>
    <row r="5" spans="1:25" ht="40.75" customHeight="1" x14ac:dyDescent="0.25">
      <c r="A5" s="106" t="s">
        <v>116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</row>
    <row r="6" spans="1:25" ht="21" x14ac:dyDescent="0.25">
      <c r="A6" s="28" t="s">
        <v>115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</row>
    <row r="7" spans="1:25" ht="15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V7" s="7"/>
      <c r="W7" s="7"/>
      <c r="X7" s="5"/>
      <c r="Y7" s="8"/>
    </row>
    <row r="8" spans="1:25" ht="30.5" customHeight="1" thickBot="1" x14ac:dyDescent="0.25">
      <c r="A8" s="287" t="s">
        <v>71</v>
      </c>
      <c r="B8" s="288"/>
      <c r="C8" s="39" t="s">
        <v>68</v>
      </c>
      <c r="D8" s="1"/>
      <c r="E8" s="1"/>
      <c r="F8" s="1"/>
      <c r="G8" s="1"/>
      <c r="H8" s="1"/>
      <c r="I8" s="1"/>
      <c r="J8" s="1"/>
      <c r="K8" s="1"/>
      <c r="L8" s="1"/>
      <c r="M8" s="1"/>
      <c r="V8" s="7"/>
      <c r="W8" s="7"/>
      <c r="X8" s="5"/>
      <c r="Y8" s="8"/>
    </row>
    <row r="9" spans="1:25" ht="15" thickBot="1" x14ac:dyDescent="0.25">
      <c r="A9" s="289" t="s">
        <v>24</v>
      </c>
      <c r="B9" s="290"/>
      <c r="C9" s="22"/>
      <c r="D9" s="1"/>
      <c r="E9" s="1"/>
      <c r="F9" s="1"/>
      <c r="G9" s="1"/>
      <c r="H9" s="1"/>
      <c r="I9" s="1"/>
      <c r="J9" s="1"/>
      <c r="K9" s="1"/>
      <c r="L9" s="1"/>
      <c r="M9" s="1"/>
      <c r="V9" s="7"/>
      <c r="W9" s="7"/>
      <c r="X9" s="5"/>
      <c r="Y9" s="8"/>
    </row>
    <row r="10" spans="1:25" ht="16" thickBot="1" x14ac:dyDescent="0.25">
      <c r="A10" s="281"/>
      <c r="B10" s="282"/>
      <c r="D10" s="1"/>
      <c r="E10" s="1"/>
      <c r="F10" s="1"/>
      <c r="G10" s="1"/>
      <c r="H10" s="1"/>
      <c r="I10" s="1"/>
      <c r="J10" s="1"/>
      <c r="K10" s="1"/>
      <c r="L10" s="1"/>
      <c r="M10" s="1"/>
      <c r="V10" s="7"/>
      <c r="W10" s="7"/>
      <c r="X10" s="5"/>
      <c r="Y10" s="8"/>
    </row>
    <row r="11" spans="1:25" ht="33" thickBot="1" x14ac:dyDescent="0.25">
      <c r="A11" s="283" t="s">
        <v>25</v>
      </c>
      <c r="B11" s="284"/>
      <c r="C11" s="40" t="s">
        <v>26</v>
      </c>
      <c r="D11" s="40" t="s">
        <v>27</v>
      </c>
      <c r="E11" s="40" t="s">
        <v>28</v>
      </c>
      <c r="F11" s="36"/>
      <c r="G11" s="36"/>
      <c r="H11" s="36"/>
      <c r="I11" s="36"/>
      <c r="J11" s="36"/>
      <c r="K11" s="36"/>
      <c r="L11" s="36"/>
      <c r="M11" s="36"/>
      <c r="N11" s="37"/>
      <c r="O11" s="37"/>
      <c r="V11" s="7"/>
      <c r="W11" s="7"/>
      <c r="X11" s="5"/>
      <c r="Y11" s="8"/>
    </row>
    <row r="12" spans="1:25" ht="16" thickBot="1" x14ac:dyDescent="0.25">
      <c r="A12" s="283" t="s">
        <v>29</v>
      </c>
      <c r="B12" s="284"/>
      <c r="C12" s="38">
        <v>0.02</v>
      </c>
      <c r="D12" s="13">
        <f>IF(C9&gt;5000000,5000000,C9)</f>
        <v>0</v>
      </c>
      <c r="E12" s="6">
        <f>D12*C12</f>
        <v>0</v>
      </c>
      <c r="F12" s="36"/>
      <c r="G12" s="36"/>
      <c r="H12" s="36"/>
      <c r="I12" s="36"/>
      <c r="J12" s="36"/>
      <c r="K12" s="36"/>
      <c r="L12" s="36"/>
      <c r="M12" s="36"/>
      <c r="N12" s="37"/>
      <c r="O12" s="37"/>
      <c r="V12" s="7"/>
      <c r="W12" s="7"/>
      <c r="X12" s="5"/>
      <c r="Y12" s="8"/>
    </row>
    <row r="13" spans="1:25" ht="16" thickBot="1" x14ac:dyDescent="0.25">
      <c r="A13" s="283" t="s">
        <v>30</v>
      </c>
      <c r="B13" s="284"/>
      <c r="C13" s="38">
        <v>1.4999999999999999E-2</v>
      </c>
      <c r="D13" s="13">
        <f>IF(C9&gt;5000000,C9-5000000,0)</f>
        <v>0</v>
      </c>
      <c r="E13" s="23">
        <f>D13*C13</f>
        <v>0</v>
      </c>
      <c r="F13" s="36"/>
      <c r="G13" s="36"/>
      <c r="H13" s="36"/>
      <c r="I13" s="36"/>
      <c r="J13" s="36"/>
      <c r="K13" s="36"/>
      <c r="L13" s="36"/>
      <c r="M13" s="36"/>
      <c r="N13" s="37"/>
      <c r="O13" s="37"/>
      <c r="V13" s="7"/>
      <c r="W13" s="7"/>
      <c r="X13" s="5"/>
      <c r="Y13" s="8"/>
    </row>
    <row r="14" spans="1:25" ht="16" thickBot="1" x14ac:dyDescent="0.25">
      <c r="A14" s="36"/>
      <c r="B14" s="36"/>
      <c r="C14" s="35" t="s">
        <v>31</v>
      </c>
      <c r="D14" s="13">
        <f>SUM(D12:D13)</f>
        <v>0</v>
      </c>
      <c r="E14" s="6">
        <f>SUM(E12:E13)</f>
        <v>0</v>
      </c>
      <c r="F14" s="99"/>
      <c r="G14" s="36"/>
      <c r="H14" s="36"/>
      <c r="I14" s="36"/>
      <c r="J14" s="36"/>
      <c r="K14" s="36"/>
      <c r="L14" s="36"/>
      <c r="M14" s="36"/>
      <c r="N14" s="37"/>
      <c r="O14" s="37"/>
      <c r="V14" s="7"/>
      <c r="W14" s="7"/>
      <c r="X14" s="5"/>
      <c r="Y14" s="8"/>
    </row>
    <row r="15" spans="1:25" ht="16" thickBot="1" x14ac:dyDescent="0.25">
      <c r="A15" s="36"/>
      <c r="B15" s="36"/>
      <c r="C15" s="36"/>
      <c r="D15" s="89" t="s">
        <v>32</v>
      </c>
      <c r="E15" s="25">
        <f>E14*0.8</f>
        <v>0</v>
      </c>
      <c r="F15" s="100"/>
      <c r="G15" s="36"/>
      <c r="H15" s="36"/>
      <c r="I15" s="36"/>
      <c r="J15" s="36"/>
      <c r="K15" s="36"/>
      <c r="L15" s="36"/>
      <c r="M15" s="36"/>
      <c r="N15" s="37"/>
      <c r="O15" s="37"/>
      <c r="V15" s="7"/>
      <c r="W15" s="7"/>
      <c r="X15" s="5"/>
      <c r="Y15" s="8"/>
    </row>
    <row r="16" spans="1:25" ht="16" thickBot="1" x14ac:dyDescent="0.25">
      <c r="A16" s="36"/>
      <c r="B16" s="36"/>
      <c r="C16" s="36"/>
      <c r="D16" s="24" t="s">
        <v>33</v>
      </c>
      <c r="E16" s="6">
        <f>0.2*E14</f>
        <v>0</v>
      </c>
      <c r="F16" s="101"/>
      <c r="G16" s="36"/>
      <c r="H16" s="36"/>
      <c r="I16" s="36"/>
      <c r="J16" s="36"/>
      <c r="K16" s="36"/>
      <c r="L16" s="36"/>
      <c r="M16" s="36"/>
      <c r="N16" s="37"/>
      <c r="O16" s="37"/>
      <c r="V16" s="7"/>
      <c r="W16" s="7"/>
      <c r="X16" s="5"/>
      <c r="Y16" s="8"/>
    </row>
    <row r="17" spans="1: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V17" s="7"/>
      <c r="W17" s="7"/>
      <c r="X17" s="5"/>
      <c r="Y17" s="8"/>
    </row>
    <row r="18" spans="1:25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7"/>
      <c r="T18" s="4"/>
      <c r="U18" s="7"/>
      <c r="V18" s="7"/>
      <c r="W18" s="7"/>
      <c r="X18" s="5"/>
      <c r="Y18" s="8"/>
    </row>
    <row r="19" spans="1:25" ht="15" thickBo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7"/>
      <c r="T19" s="4"/>
      <c r="U19" s="7"/>
      <c r="V19" s="7"/>
      <c r="W19" s="7"/>
      <c r="X19" s="5"/>
      <c r="Y19" s="8"/>
    </row>
    <row r="20" spans="1:25" ht="14.5" customHeight="1" thickBot="1" x14ac:dyDescent="0.25">
      <c r="A20" s="1"/>
      <c r="B20" s="273" t="s">
        <v>34</v>
      </c>
      <c r="C20" s="274"/>
      <c r="D20" s="285" t="s">
        <v>6</v>
      </c>
      <c r="E20" s="285"/>
      <c r="F20" s="232"/>
      <c r="G20" s="232"/>
      <c r="H20" s="232"/>
      <c r="I20" s="269" t="s">
        <v>7</v>
      </c>
      <c r="J20" s="256"/>
      <c r="K20" s="256"/>
      <c r="L20" s="256"/>
      <c r="M20" s="257"/>
      <c r="N20" s="232" t="s">
        <v>8</v>
      </c>
      <c r="O20" s="232"/>
      <c r="P20" s="232"/>
      <c r="Q20" s="232"/>
      <c r="R20" s="232"/>
      <c r="S20" s="194" t="s">
        <v>9</v>
      </c>
      <c r="T20" s="270"/>
      <c r="U20" s="248"/>
      <c r="V20" s="248"/>
      <c r="W20" s="271"/>
      <c r="X20" s="272" t="s">
        <v>35</v>
      </c>
      <c r="Y20" s="272"/>
    </row>
    <row r="21" spans="1:25" ht="15" thickBot="1" x14ac:dyDescent="0.25">
      <c r="A21" s="1"/>
      <c r="B21" s="273"/>
      <c r="C21" s="274"/>
      <c r="D21" s="275" t="s">
        <v>36</v>
      </c>
      <c r="E21" s="275"/>
      <c r="F21" s="232"/>
      <c r="G21" s="232"/>
      <c r="H21" s="232"/>
      <c r="I21" s="276" t="s">
        <v>37</v>
      </c>
      <c r="J21" s="277"/>
      <c r="K21" s="277"/>
      <c r="L21" s="277"/>
      <c r="M21" s="193"/>
      <c r="N21" s="232" t="s">
        <v>38</v>
      </c>
      <c r="O21" s="232"/>
      <c r="P21" s="232"/>
      <c r="Q21" s="232"/>
      <c r="R21" s="232"/>
      <c r="S21" s="278" t="s">
        <v>39</v>
      </c>
      <c r="T21" s="279"/>
      <c r="U21" s="248"/>
      <c r="V21" s="248"/>
      <c r="W21" s="271"/>
      <c r="X21" s="280">
        <v>1</v>
      </c>
      <c r="Y21" s="280"/>
    </row>
    <row r="22" spans="1:25" ht="24.75" customHeight="1" thickBot="1" x14ac:dyDescent="0.25">
      <c r="A22" s="1"/>
      <c r="B22" s="252"/>
      <c r="C22" s="253"/>
      <c r="D22" s="254">
        <f>SUM(D24+D26+D30)</f>
        <v>0.03</v>
      </c>
      <c r="E22" s="255"/>
      <c r="F22" s="256"/>
      <c r="G22" s="256"/>
      <c r="H22" s="257"/>
      <c r="I22" s="258">
        <f>SUM(I26+I30+I37+I45)</f>
        <v>0.27</v>
      </c>
      <c r="J22" s="259"/>
      <c r="K22" s="259"/>
      <c r="L22" s="259"/>
      <c r="M22" s="260"/>
      <c r="N22" s="261">
        <f>SUM(N26+N30+N37+N46)</f>
        <v>0.1</v>
      </c>
      <c r="O22" s="262"/>
      <c r="P22" s="262"/>
      <c r="Q22" s="262"/>
      <c r="R22" s="262"/>
      <c r="S22" s="263">
        <f>(S26+S30+S37+S47+S49+S51+S53)</f>
        <v>0.6</v>
      </c>
      <c r="T22" s="264"/>
      <c r="U22" s="265"/>
      <c r="V22" s="265"/>
      <c r="W22" s="266"/>
      <c r="X22" s="267">
        <f>SUM(D22+I22+N22+S22)</f>
        <v>1</v>
      </c>
      <c r="Y22" s="268"/>
    </row>
    <row r="23" spans="1:25" ht="30" customHeight="1" thickBot="1" x14ac:dyDescent="0.25">
      <c r="A23" s="1"/>
      <c r="B23" s="189"/>
      <c r="C23" s="248"/>
      <c r="D23" s="10" t="s">
        <v>40</v>
      </c>
      <c r="E23" s="10" t="s">
        <v>41</v>
      </c>
      <c r="F23" s="32" t="s">
        <v>42</v>
      </c>
      <c r="G23" s="32" t="s">
        <v>43</v>
      </c>
      <c r="H23" s="32" t="s">
        <v>44</v>
      </c>
      <c r="I23" s="10" t="s">
        <v>40</v>
      </c>
      <c r="J23" s="10" t="s">
        <v>41</v>
      </c>
      <c r="K23" s="32" t="s">
        <v>42</v>
      </c>
      <c r="L23" s="32" t="s">
        <v>43</v>
      </c>
      <c r="M23" s="32" t="s">
        <v>44</v>
      </c>
      <c r="N23" s="10" t="s">
        <v>40</v>
      </c>
      <c r="O23" s="10" t="s">
        <v>41</v>
      </c>
      <c r="P23" s="32" t="s">
        <v>42</v>
      </c>
      <c r="Q23" s="32" t="s">
        <v>43</v>
      </c>
      <c r="R23" s="32" t="s">
        <v>44</v>
      </c>
      <c r="S23" s="10" t="s">
        <v>40</v>
      </c>
      <c r="T23" s="10" t="s">
        <v>41</v>
      </c>
      <c r="U23" s="32" t="s">
        <v>42</v>
      </c>
      <c r="V23" s="32" t="s">
        <v>43</v>
      </c>
      <c r="W23" s="32" t="s">
        <v>44</v>
      </c>
      <c r="X23" s="249"/>
      <c r="Y23" s="193"/>
    </row>
    <row r="24" spans="1:25" ht="27" customHeight="1" thickBot="1" x14ac:dyDescent="0.25">
      <c r="A24" s="1"/>
      <c r="B24" s="250" t="s">
        <v>45</v>
      </c>
      <c r="C24" s="251"/>
      <c r="D24" s="246">
        <v>0.01</v>
      </c>
      <c r="E24" s="239">
        <f>$E$15*D24</f>
        <v>0</v>
      </c>
      <c r="F24" s="11" t="s">
        <v>46</v>
      </c>
      <c r="G24" s="11">
        <f>E24*75%</f>
        <v>0</v>
      </c>
      <c r="H24" s="107"/>
      <c r="I24" s="161"/>
      <c r="J24" s="174">
        <f>$E$15*I24</f>
        <v>0</v>
      </c>
      <c r="K24" s="174"/>
      <c r="L24" s="182"/>
      <c r="M24" s="202"/>
      <c r="N24" s="161"/>
      <c r="O24" s="174">
        <f>$E$15*N24</f>
        <v>0</v>
      </c>
      <c r="P24" s="182"/>
      <c r="Q24" s="182"/>
      <c r="R24" s="202"/>
      <c r="S24" s="182"/>
      <c r="T24" s="174">
        <f>$E$15*S24</f>
        <v>0</v>
      </c>
      <c r="U24" s="182"/>
      <c r="V24" s="182"/>
      <c r="W24" s="202"/>
      <c r="X24" s="161">
        <f>D24+I24+Q24+S24</f>
        <v>0.01</v>
      </c>
      <c r="Y24" s="199">
        <f>$E$15*X24</f>
        <v>0</v>
      </c>
    </row>
    <row r="25" spans="1:25" ht="44.25" customHeight="1" thickBot="1" x14ac:dyDescent="0.25">
      <c r="A25" s="1"/>
      <c r="B25" s="212"/>
      <c r="C25" s="238"/>
      <c r="D25" s="232"/>
      <c r="E25" s="232"/>
      <c r="F25" s="9" t="s">
        <v>47</v>
      </c>
      <c r="G25" s="12">
        <f>E24*25%</f>
        <v>0</v>
      </c>
      <c r="H25" s="108"/>
      <c r="I25" s="209"/>
      <c r="J25" s="209"/>
      <c r="K25" s="209"/>
      <c r="L25" s="209"/>
      <c r="M25" s="208"/>
      <c r="N25" s="209"/>
      <c r="O25" s="209"/>
      <c r="P25" s="209"/>
      <c r="Q25" s="209"/>
      <c r="R25" s="208"/>
      <c r="S25" s="209"/>
      <c r="T25" s="210"/>
      <c r="U25" s="209"/>
      <c r="V25" s="209"/>
      <c r="W25" s="208"/>
      <c r="X25" s="209"/>
      <c r="Y25" s="209"/>
    </row>
    <row r="26" spans="1:25" ht="27" customHeight="1" x14ac:dyDescent="0.2">
      <c r="A26" s="1"/>
      <c r="B26" s="177" t="s">
        <v>48</v>
      </c>
      <c r="C26" s="178"/>
      <c r="D26" s="247"/>
      <c r="E26" s="174">
        <f>$E$15*D26</f>
        <v>0</v>
      </c>
      <c r="F26" s="174"/>
      <c r="G26" s="174"/>
      <c r="H26" s="163"/>
      <c r="I26" s="161">
        <v>0.06</v>
      </c>
      <c r="J26" s="174">
        <f>$E$15*I26</f>
        <v>0</v>
      </c>
      <c r="K26" s="174" t="s">
        <v>49</v>
      </c>
      <c r="L26" s="203"/>
      <c r="M26" s="202"/>
      <c r="N26" s="161">
        <v>0.02</v>
      </c>
      <c r="O26" s="174">
        <f>$E$15*N26</f>
        <v>0</v>
      </c>
      <c r="P26" s="182" t="s">
        <v>50</v>
      </c>
      <c r="Q26" s="174"/>
      <c r="R26" s="163"/>
      <c r="S26" s="161">
        <v>0.12</v>
      </c>
      <c r="T26" s="174">
        <f>$E$15*S26</f>
        <v>0</v>
      </c>
      <c r="U26" s="174" t="s">
        <v>51</v>
      </c>
      <c r="V26" s="174">
        <f>T26*95%</f>
        <v>0</v>
      </c>
      <c r="W26" s="163"/>
      <c r="X26" s="161">
        <f>D26+I26+N26+S26</f>
        <v>0.2</v>
      </c>
      <c r="Y26" s="199">
        <f>$E$15*X26</f>
        <v>0</v>
      </c>
    </row>
    <row r="27" spans="1:25" ht="15" customHeight="1" thickBot="1" x14ac:dyDescent="0.25">
      <c r="A27" s="1"/>
      <c r="B27" s="179"/>
      <c r="C27" s="180"/>
      <c r="D27" s="175"/>
      <c r="E27" s="175"/>
      <c r="F27" s="183"/>
      <c r="G27" s="183"/>
      <c r="H27" s="234"/>
      <c r="I27" s="175"/>
      <c r="J27" s="175"/>
      <c r="K27" s="183"/>
      <c r="L27" s="183"/>
      <c r="M27" s="234"/>
      <c r="N27" s="175"/>
      <c r="O27" s="175"/>
      <c r="P27" s="175"/>
      <c r="Q27" s="233"/>
      <c r="R27" s="198"/>
      <c r="S27" s="175"/>
      <c r="T27" s="181"/>
      <c r="U27" s="209"/>
      <c r="V27" s="209"/>
      <c r="W27" s="208"/>
      <c r="X27" s="175"/>
      <c r="Y27" s="181"/>
    </row>
    <row r="28" spans="1:25" ht="19.25" customHeight="1" x14ac:dyDescent="0.2">
      <c r="A28" s="1"/>
      <c r="B28" s="179"/>
      <c r="C28" s="180"/>
      <c r="D28" s="175"/>
      <c r="E28" s="175"/>
      <c r="F28" s="183"/>
      <c r="G28" s="183"/>
      <c r="H28" s="234"/>
      <c r="I28" s="175"/>
      <c r="J28" s="175"/>
      <c r="K28" s="183"/>
      <c r="L28" s="183"/>
      <c r="M28" s="234"/>
      <c r="N28" s="175"/>
      <c r="O28" s="175"/>
      <c r="P28" s="175"/>
      <c r="Q28" s="233"/>
      <c r="R28" s="198"/>
      <c r="S28" s="175"/>
      <c r="T28" s="181"/>
      <c r="U28" s="174" t="s">
        <v>57</v>
      </c>
      <c r="V28" s="174">
        <f>T26*5%</f>
        <v>0</v>
      </c>
      <c r="W28" s="163"/>
      <c r="X28" s="175"/>
      <c r="Y28" s="181"/>
    </row>
    <row r="29" spans="1:25" ht="17" customHeight="1" thickBot="1" x14ac:dyDescent="0.25">
      <c r="A29" s="1"/>
      <c r="B29" s="212"/>
      <c r="C29" s="213"/>
      <c r="D29" s="209"/>
      <c r="E29" s="209"/>
      <c r="F29" s="162"/>
      <c r="G29" s="162"/>
      <c r="H29" s="160"/>
      <c r="I29" s="209"/>
      <c r="J29" s="209"/>
      <c r="K29" s="162"/>
      <c r="L29" s="162"/>
      <c r="M29" s="160"/>
      <c r="N29" s="209"/>
      <c r="O29" s="209"/>
      <c r="P29" s="209"/>
      <c r="Q29" s="201"/>
      <c r="R29" s="208"/>
      <c r="S29" s="209"/>
      <c r="T29" s="210"/>
      <c r="U29" s="201"/>
      <c r="V29" s="201"/>
      <c r="W29" s="245"/>
      <c r="X29" s="209"/>
      <c r="Y29" s="210"/>
    </row>
    <row r="30" spans="1:25" ht="36.5" customHeight="1" thickBot="1" x14ac:dyDescent="0.25">
      <c r="A30" s="1"/>
      <c r="B30" s="177" t="s">
        <v>53</v>
      </c>
      <c r="C30" s="237"/>
      <c r="D30" s="246">
        <v>0.02</v>
      </c>
      <c r="E30" s="239">
        <f>$E$15*D30</f>
        <v>0</v>
      </c>
      <c r="F30" s="11" t="s">
        <v>46</v>
      </c>
      <c r="G30" s="11">
        <f>E30*75%</f>
        <v>0</v>
      </c>
      <c r="H30" s="110"/>
      <c r="I30" s="161">
        <v>0.05</v>
      </c>
      <c r="J30" s="174">
        <f>$E$15*I30</f>
        <v>0</v>
      </c>
      <c r="K30" s="174" t="s">
        <v>49</v>
      </c>
      <c r="L30" s="174"/>
      <c r="M30" s="163"/>
      <c r="N30" s="161">
        <v>0.05</v>
      </c>
      <c r="O30" s="174">
        <f>$E$15*N30</f>
        <v>0</v>
      </c>
      <c r="P30" s="174" t="s">
        <v>50</v>
      </c>
      <c r="Q30" s="174"/>
      <c r="R30" s="163"/>
      <c r="S30" s="161">
        <v>0.05</v>
      </c>
      <c r="T30" s="174">
        <f>$E$15*S30</f>
        <v>0</v>
      </c>
      <c r="U30" s="16" t="s">
        <v>51</v>
      </c>
      <c r="V30" s="11">
        <f>T30*95%</f>
        <v>0</v>
      </c>
      <c r="W30" s="110"/>
      <c r="X30" s="161">
        <f>D30+I30+N30+S30</f>
        <v>0.17</v>
      </c>
      <c r="Y30" s="199">
        <f>$E$15*X30</f>
        <v>0</v>
      </c>
    </row>
    <row r="31" spans="1:25" ht="38" customHeight="1" thickBot="1" x14ac:dyDescent="0.25">
      <c r="A31" s="1"/>
      <c r="B31" s="212"/>
      <c r="C31" s="238"/>
      <c r="D31" s="232"/>
      <c r="E31" s="232"/>
      <c r="F31" s="9" t="s">
        <v>47</v>
      </c>
      <c r="G31" s="12">
        <f>E30*25%</f>
        <v>0</v>
      </c>
      <c r="H31" s="110"/>
      <c r="I31" s="209"/>
      <c r="J31" s="209"/>
      <c r="K31" s="209"/>
      <c r="L31" s="201"/>
      <c r="M31" s="208"/>
      <c r="N31" s="209"/>
      <c r="O31" s="209"/>
      <c r="P31" s="201"/>
      <c r="Q31" s="201"/>
      <c r="R31" s="208"/>
      <c r="S31" s="209"/>
      <c r="T31" s="210"/>
      <c r="U31" s="9" t="s">
        <v>57</v>
      </c>
      <c r="V31" s="11">
        <f>T30*5%</f>
        <v>0</v>
      </c>
      <c r="W31" s="110"/>
      <c r="X31" s="209"/>
      <c r="Y31" s="210"/>
    </row>
    <row r="32" spans="1:25" ht="14.25" customHeight="1" outlineLevel="1" x14ac:dyDescent="0.2">
      <c r="A32" s="1"/>
      <c r="B32" s="227" t="s">
        <v>54</v>
      </c>
      <c r="C32" s="224"/>
      <c r="D32" s="161">
        <v>0.02</v>
      </c>
      <c r="E32" s="174">
        <f>$E$15*D32</f>
        <v>0</v>
      </c>
      <c r="F32" s="174" t="s">
        <v>46</v>
      </c>
      <c r="G32" s="174">
        <f>E32*75%</f>
        <v>0</v>
      </c>
      <c r="H32" s="163"/>
      <c r="I32" s="161">
        <v>0.05</v>
      </c>
      <c r="J32" s="174">
        <f>$E$15*I32</f>
        <v>0</v>
      </c>
      <c r="K32" s="174" t="s">
        <v>49</v>
      </c>
      <c r="L32" s="203"/>
      <c r="M32" s="202"/>
      <c r="N32" s="161"/>
      <c r="O32" s="174">
        <f>$E$15*N32</f>
        <v>0</v>
      </c>
      <c r="P32" s="161"/>
      <c r="Q32" s="174"/>
      <c r="R32" s="163"/>
      <c r="S32" s="161">
        <v>0.05</v>
      </c>
      <c r="T32" s="174">
        <f>$E$15*S32</f>
        <v>0</v>
      </c>
      <c r="U32" s="174" t="s">
        <v>51</v>
      </c>
      <c r="V32" s="174">
        <f>T32*95%</f>
        <v>0</v>
      </c>
      <c r="W32" s="163"/>
      <c r="X32" s="161">
        <f>D32+I32+N32+S32</f>
        <v>0.12000000000000001</v>
      </c>
      <c r="Y32" s="199">
        <f>$E$15*X32</f>
        <v>0</v>
      </c>
    </row>
    <row r="33" spans="1:25" ht="23.25" customHeight="1" outlineLevel="1" thickBot="1" x14ac:dyDescent="0.25">
      <c r="A33" s="1"/>
      <c r="B33" s="241"/>
      <c r="C33" s="242"/>
      <c r="D33" s="175"/>
      <c r="E33" s="175"/>
      <c r="F33" s="162"/>
      <c r="G33" s="162"/>
      <c r="H33" s="160"/>
      <c r="I33" s="175"/>
      <c r="J33" s="175"/>
      <c r="K33" s="183"/>
      <c r="L33" s="183"/>
      <c r="M33" s="234"/>
      <c r="N33" s="184"/>
      <c r="O33" s="233"/>
      <c r="P33" s="184"/>
      <c r="Q33" s="233"/>
      <c r="R33" s="198"/>
      <c r="S33" s="175"/>
      <c r="T33" s="181"/>
      <c r="U33" s="201"/>
      <c r="V33" s="201"/>
      <c r="W33" s="245"/>
      <c r="X33" s="175"/>
      <c r="Y33" s="175"/>
    </row>
    <row r="34" spans="1:25" ht="14" customHeight="1" outlineLevel="1" x14ac:dyDescent="0.2">
      <c r="A34" s="1"/>
      <c r="B34" s="241"/>
      <c r="C34" s="242"/>
      <c r="D34" s="175"/>
      <c r="E34" s="175"/>
      <c r="F34" s="243" t="s">
        <v>47</v>
      </c>
      <c r="G34" s="244">
        <f>E32*25%</f>
        <v>0</v>
      </c>
      <c r="H34" s="159"/>
      <c r="I34" s="175"/>
      <c r="J34" s="175"/>
      <c r="K34" s="183"/>
      <c r="L34" s="183"/>
      <c r="M34" s="234"/>
      <c r="N34" s="184"/>
      <c r="O34" s="233"/>
      <c r="P34" s="184"/>
      <c r="Q34" s="233"/>
      <c r="R34" s="198"/>
      <c r="S34" s="175"/>
      <c r="T34" s="181"/>
      <c r="U34" s="174" t="s">
        <v>57</v>
      </c>
      <c r="V34" s="174">
        <f>T32*5%</f>
        <v>0</v>
      </c>
      <c r="W34" s="163"/>
      <c r="X34" s="175"/>
      <c r="Y34" s="175"/>
    </row>
    <row r="35" spans="1:25" ht="24.5" customHeight="1" outlineLevel="1" thickBot="1" x14ac:dyDescent="0.25">
      <c r="A35" s="1"/>
      <c r="B35" s="230"/>
      <c r="C35" s="226"/>
      <c r="D35" s="209"/>
      <c r="E35" s="209"/>
      <c r="F35" s="162"/>
      <c r="G35" s="162"/>
      <c r="H35" s="160"/>
      <c r="I35" s="209"/>
      <c r="J35" s="209"/>
      <c r="K35" s="162"/>
      <c r="L35" s="162"/>
      <c r="M35" s="160"/>
      <c r="N35" s="197"/>
      <c r="O35" s="201"/>
      <c r="P35" s="197"/>
      <c r="Q35" s="201"/>
      <c r="R35" s="208"/>
      <c r="S35" s="209"/>
      <c r="T35" s="210"/>
      <c r="U35" s="209"/>
      <c r="V35" s="209"/>
      <c r="W35" s="208"/>
      <c r="X35" s="209"/>
      <c r="Y35" s="209"/>
    </row>
    <row r="36" spans="1:25" ht="39.5" customHeight="1" outlineLevel="1" thickBot="1" x14ac:dyDescent="0.25">
      <c r="A36" s="31" t="s">
        <v>55</v>
      </c>
      <c r="B36" s="235" t="s">
        <v>15</v>
      </c>
      <c r="C36" s="236"/>
      <c r="D36" s="17"/>
      <c r="E36" s="13">
        <f>$E$15*D36</f>
        <v>0</v>
      </c>
      <c r="F36" s="13"/>
      <c r="G36" s="13"/>
      <c r="H36" s="110"/>
      <c r="I36" s="18"/>
      <c r="J36" s="13">
        <f>$E$15*I36</f>
        <v>0</v>
      </c>
      <c r="K36" s="13"/>
      <c r="L36" s="15"/>
      <c r="M36" s="114"/>
      <c r="N36" s="17">
        <v>0.05</v>
      </c>
      <c r="O36" s="13">
        <f>$E$15*N36</f>
        <v>0</v>
      </c>
      <c r="P36" s="9" t="s">
        <v>50</v>
      </c>
      <c r="Q36" s="13"/>
      <c r="R36" s="110"/>
      <c r="S36" s="18"/>
      <c r="T36" s="13">
        <f>$E$15*S36</f>
        <v>0</v>
      </c>
      <c r="U36" s="13"/>
      <c r="V36" s="13"/>
      <c r="W36" s="110"/>
      <c r="X36" s="18">
        <f>D36+I36+N36+S36</f>
        <v>0.05</v>
      </c>
      <c r="Y36" s="19">
        <f>$E$15*X36</f>
        <v>0</v>
      </c>
    </row>
    <row r="37" spans="1:25" ht="36" customHeight="1" thickBot="1" x14ac:dyDescent="0.25">
      <c r="A37" s="1"/>
      <c r="B37" s="177" t="s">
        <v>56</v>
      </c>
      <c r="C37" s="237"/>
      <c r="D37" s="231"/>
      <c r="E37" s="239">
        <f>$E$15*D37</f>
        <v>0</v>
      </c>
      <c r="F37" s="174"/>
      <c r="G37" s="174"/>
      <c r="H37" s="163"/>
      <c r="I37" s="161">
        <v>0.1</v>
      </c>
      <c r="J37" s="174">
        <f>$E$15*I37</f>
        <v>0</v>
      </c>
      <c r="K37" s="174" t="s">
        <v>49</v>
      </c>
      <c r="L37" s="174"/>
      <c r="M37" s="163"/>
      <c r="N37" s="161">
        <v>0.02</v>
      </c>
      <c r="O37" s="174">
        <f>$E$15*N37</f>
        <v>0</v>
      </c>
      <c r="P37" s="174" t="s">
        <v>50</v>
      </c>
      <c r="Q37" s="174"/>
      <c r="R37" s="163"/>
      <c r="S37" s="161">
        <v>0.06</v>
      </c>
      <c r="T37" s="174">
        <f>$E$15*S37</f>
        <v>0</v>
      </c>
      <c r="U37" s="16" t="s">
        <v>51</v>
      </c>
      <c r="V37" s="13">
        <f>T37*95%</f>
        <v>0</v>
      </c>
      <c r="W37" s="110"/>
      <c r="X37" s="161">
        <f>D37+I37+N37+S37</f>
        <v>0.18</v>
      </c>
      <c r="Y37" s="199">
        <f>$E$15*X37</f>
        <v>0</v>
      </c>
    </row>
    <row r="38" spans="1:25" ht="28.25" customHeight="1" thickBot="1" x14ac:dyDescent="0.25">
      <c r="A38" s="1"/>
      <c r="B38" s="212"/>
      <c r="C38" s="238"/>
      <c r="D38" s="232"/>
      <c r="E38" s="232"/>
      <c r="F38" s="162"/>
      <c r="G38" s="162"/>
      <c r="H38" s="160"/>
      <c r="I38" s="209"/>
      <c r="J38" s="209"/>
      <c r="K38" s="209"/>
      <c r="L38" s="209"/>
      <c r="M38" s="208"/>
      <c r="N38" s="209"/>
      <c r="O38" s="209"/>
      <c r="P38" s="209"/>
      <c r="Q38" s="210"/>
      <c r="R38" s="208"/>
      <c r="S38" s="209"/>
      <c r="T38" s="210"/>
      <c r="U38" s="9" t="s">
        <v>57</v>
      </c>
      <c r="V38" s="13">
        <f>T37*5%</f>
        <v>0</v>
      </c>
      <c r="W38" s="110"/>
      <c r="X38" s="209"/>
      <c r="Y38" s="209"/>
    </row>
    <row r="39" spans="1:25" ht="18" customHeight="1" outlineLevel="1" thickBot="1" x14ac:dyDescent="0.25">
      <c r="A39" s="1"/>
      <c r="B39" s="227" t="s">
        <v>58</v>
      </c>
      <c r="C39" s="223"/>
      <c r="D39" s="231"/>
      <c r="E39" s="174">
        <f>$E$15*D39</f>
        <v>0</v>
      </c>
      <c r="F39" s="174"/>
      <c r="G39" s="174"/>
      <c r="H39" s="163"/>
      <c r="I39" s="161">
        <v>0.05</v>
      </c>
      <c r="J39" s="174">
        <f>$E$15*I39</f>
        <v>0</v>
      </c>
      <c r="K39" s="174" t="s">
        <v>49</v>
      </c>
      <c r="L39" s="203"/>
      <c r="M39" s="202"/>
      <c r="N39" s="161">
        <v>0.01</v>
      </c>
      <c r="O39" s="174">
        <f>$E$15*N39</f>
        <v>0</v>
      </c>
      <c r="P39" s="182" t="s">
        <v>50</v>
      </c>
      <c r="Q39" s="174"/>
      <c r="R39" s="163"/>
      <c r="S39" s="161">
        <v>0.03</v>
      </c>
      <c r="T39" s="174">
        <f>$E$15*S39</f>
        <v>0</v>
      </c>
      <c r="U39" s="174" t="s">
        <v>51</v>
      </c>
      <c r="V39" s="174">
        <f>T39*95%</f>
        <v>0</v>
      </c>
      <c r="W39" s="163"/>
      <c r="X39" s="161">
        <f>D39+I39+N39+S39</f>
        <v>0.09</v>
      </c>
      <c r="Y39" s="199">
        <f>$E$15*X39</f>
        <v>0</v>
      </c>
    </row>
    <row r="40" spans="1:25" ht="21" customHeight="1" outlineLevel="1" thickBot="1" x14ac:dyDescent="0.25">
      <c r="A40" s="1"/>
      <c r="B40" s="228"/>
      <c r="C40" s="229"/>
      <c r="D40" s="231"/>
      <c r="E40" s="233"/>
      <c r="F40" s="175"/>
      <c r="G40" s="175"/>
      <c r="H40" s="198"/>
      <c r="I40" s="175"/>
      <c r="J40" s="175"/>
      <c r="K40" s="183"/>
      <c r="L40" s="183"/>
      <c r="M40" s="234"/>
      <c r="N40" s="175"/>
      <c r="O40" s="175"/>
      <c r="P40" s="175"/>
      <c r="Q40" s="181"/>
      <c r="R40" s="198"/>
      <c r="S40" s="175"/>
      <c r="T40" s="181"/>
      <c r="U40" s="209"/>
      <c r="V40" s="209"/>
      <c r="W40" s="208"/>
      <c r="X40" s="175"/>
      <c r="Y40" s="175"/>
    </row>
    <row r="41" spans="1:25" ht="15.5" customHeight="1" outlineLevel="1" thickBot="1" x14ac:dyDescent="0.25">
      <c r="A41" s="1"/>
      <c r="B41" s="228"/>
      <c r="C41" s="229"/>
      <c r="D41" s="231"/>
      <c r="E41" s="233"/>
      <c r="F41" s="183"/>
      <c r="G41" s="183"/>
      <c r="H41" s="234"/>
      <c r="I41" s="175"/>
      <c r="J41" s="175"/>
      <c r="K41" s="183"/>
      <c r="L41" s="183"/>
      <c r="M41" s="234"/>
      <c r="N41" s="175"/>
      <c r="O41" s="175"/>
      <c r="P41" s="175"/>
      <c r="Q41" s="181"/>
      <c r="R41" s="198"/>
      <c r="S41" s="175"/>
      <c r="T41" s="181"/>
      <c r="U41" s="174" t="s">
        <v>57</v>
      </c>
      <c r="V41" s="174">
        <f>T39*5%</f>
        <v>0</v>
      </c>
      <c r="W41" s="163"/>
      <c r="X41" s="175"/>
      <c r="Y41" s="175"/>
    </row>
    <row r="42" spans="1:25" ht="27.75" customHeight="1" outlineLevel="1" thickBot="1" x14ac:dyDescent="0.25">
      <c r="A42" s="1"/>
      <c r="B42" s="230"/>
      <c r="C42" s="225"/>
      <c r="D42" s="232"/>
      <c r="E42" s="201"/>
      <c r="F42" s="162"/>
      <c r="G42" s="162"/>
      <c r="H42" s="160"/>
      <c r="I42" s="209"/>
      <c r="J42" s="209"/>
      <c r="K42" s="162"/>
      <c r="L42" s="162"/>
      <c r="M42" s="160"/>
      <c r="N42" s="209"/>
      <c r="O42" s="209"/>
      <c r="P42" s="209"/>
      <c r="Q42" s="210"/>
      <c r="R42" s="208"/>
      <c r="S42" s="209"/>
      <c r="T42" s="210"/>
      <c r="U42" s="209"/>
      <c r="V42" s="209"/>
      <c r="W42" s="208"/>
      <c r="X42" s="209"/>
      <c r="Y42" s="209"/>
    </row>
    <row r="43" spans="1:25" ht="42" customHeight="1" outlineLevel="1" thickBot="1" x14ac:dyDescent="0.25">
      <c r="A43" s="221" t="s">
        <v>55</v>
      </c>
      <c r="B43" s="223" t="s">
        <v>16</v>
      </c>
      <c r="C43" s="224"/>
      <c r="D43" s="161"/>
      <c r="E43" s="174">
        <f>$E$25*D43</f>
        <v>0</v>
      </c>
      <c r="F43" s="174"/>
      <c r="G43" s="174"/>
      <c r="H43" s="163"/>
      <c r="I43" s="161">
        <v>0.05</v>
      </c>
      <c r="J43" s="174">
        <f>$E$15*I43</f>
        <v>0</v>
      </c>
      <c r="K43" s="182" t="s">
        <v>49</v>
      </c>
      <c r="L43" s="174"/>
      <c r="M43" s="163"/>
      <c r="N43" s="161">
        <v>0.01</v>
      </c>
      <c r="O43" s="174">
        <f>$E$15*N43</f>
        <v>0</v>
      </c>
      <c r="P43" s="182" t="s">
        <v>50</v>
      </c>
      <c r="Q43" s="174"/>
      <c r="R43" s="163"/>
      <c r="S43" s="161">
        <v>0.03</v>
      </c>
      <c r="T43" s="174">
        <f>$E$15*S43</f>
        <v>0</v>
      </c>
      <c r="U43" s="16" t="s">
        <v>51</v>
      </c>
      <c r="V43" s="13">
        <f>T43*95%</f>
        <v>0</v>
      </c>
      <c r="W43" s="110"/>
      <c r="X43" s="161">
        <f>D43+I43+N43+S43</f>
        <v>0.09</v>
      </c>
      <c r="Y43" s="199">
        <f>$E$15*X43</f>
        <v>0</v>
      </c>
    </row>
    <row r="44" spans="1:25" ht="42" customHeight="1" outlineLevel="1" thickBot="1" x14ac:dyDescent="0.25">
      <c r="A44" s="222"/>
      <c r="B44" s="225"/>
      <c r="C44" s="226"/>
      <c r="D44" s="209"/>
      <c r="E44" s="201"/>
      <c r="F44" s="209"/>
      <c r="G44" s="209"/>
      <c r="H44" s="208"/>
      <c r="I44" s="209"/>
      <c r="J44" s="209"/>
      <c r="K44" s="209"/>
      <c r="L44" s="209"/>
      <c r="M44" s="208"/>
      <c r="N44" s="209"/>
      <c r="O44" s="209"/>
      <c r="P44" s="209"/>
      <c r="Q44" s="209"/>
      <c r="R44" s="208"/>
      <c r="S44" s="209"/>
      <c r="T44" s="210"/>
      <c r="U44" s="9" t="s">
        <v>57</v>
      </c>
      <c r="V44" s="13">
        <f>T43*5%</f>
        <v>0</v>
      </c>
      <c r="W44" s="110"/>
      <c r="X44" s="209"/>
      <c r="Y44" s="209"/>
    </row>
    <row r="45" spans="1:25" ht="68.5" customHeight="1" thickBot="1" x14ac:dyDescent="0.25">
      <c r="A45" s="1"/>
      <c r="B45" s="217" t="s">
        <v>59</v>
      </c>
      <c r="C45" s="218"/>
      <c r="D45" s="17"/>
      <c r="E45" s="13">
        <f>$E$15*D45</f>
        <v>0</v>
      </c>
      <c r="F45" s="13"/>
      <c r="G45" s="13"/>
      <c r="H45" s="110"/>
      <c r="I45" s="18">
        <v>0.06</v>
      </c>
      <c r="J45" s="13">
        <f>$E$15*I45</f>
        <v>0</v>
      </c>
      <c r="K45" s="11" t="s">
        <v>49</v>
      </c>
      <c r="L45" s="14"/>
      <c r="M45" s="114"/>
      <c r="N45" s="17"/>
      <c r="O45" s="13">
        <f>$E$15*N45</f>
        <v>0</v>
      </c>
      <c r="P45" s="15"/>
      <c r="Q45" s="17"/>
      <c r="R45" s="110"/>
      <c r="S45" s="17"/>
      <c r="T45" s="13">
        <f>$E$15*S45</f>
        <v>0</v>
      </c>
      <c r="U45" s="13"/>
      <c r="V45" s="13"/>
      <c r="W45" s="110"/>
      <c r="X45" s="17">
        <f>D45+I45+Q45+S45</f>
        <v>0.06</v>
      </c>
      <c r="Y45" s="19">
        <f>$E$15*X45</f>
        <v>0</v>
      </c>
    </row>
    <row r="46" spans="1:25" ht="40.25" customHeight="1" outlineLevel="1" thickBot="1" x14ac:dyDescent="0.25">
      <c r="A46" s="31" t="s">
        <v>55</v>
      </c>
      <c r="B46" s="219" t="s">
        <v>17</v>
      </c>
      <c r="C46" s="220"/>
      <c r="D46" s="17"/>
      <c r="E46" s="13">
        <f>$E$15*D46</f>
        <v>0</v>
      </c>
      <c r="F46" s="13"/>
      <c r="G46" s="13"/>
      <c r="H46" s="110"/>
      <c r="I46" s="17"/>
      <c r="J46" s="13">
        <f>$E$15*I46</f>
        <v>0</v>
      </c>
      <c r="K46" s="13"/>
      <c r="L46" s="15"/>
      <c r="M46" s="114"/>
      <c r="N46" s="17">
        <v>0.01</v>
      </c>
      <c r="O46" s="13">
        <f>$E$15*N46</f>
        <v>0</v>
      </c>
      <c r="P46" s="9" t="s">
        <v>50</v>
      </c>
      <c r="Q46" s="13"/>
      <c r="R46" s="110"/>
      <c r="S46" s="17"/>
      <c r="T46" s="13">
        <f>$E$15*S46</f>
        <v>0</v>
      </c>
      <c r="U46" s="13"/>
      <c r="V46" s="13"/>
      <c r="W46" s="110"/>
      <c r="X46" s="17">
        <f>D46+I46+N46+S46</f>
        <v>0.01</v>
      </c>
      <c r="Y46" s="19">
        <f>$E$15*X46</f>
        <v>0</v>
      </c>
    </row>
    <row r="47" spans="1:25" ht="29" customHeight="1" thickBot="1" x14ac:dyDescent="0.25">
      <c r="A47" s="1"/>
      <c r="B47" s="177" t="s">
        <v>60</v>
      </c>
      <c r="C47" s="178"/>
      <c r="D47" s="161"/>
      <c r="E47" s="174">
        <f>$E$15*D47</f>
        <v>0</v>
      </c>
      <c r="F47" s="174"/>
      <c r="G47" s="214"/>
      <c r="H47" s="163"/>
      <c r="I47" s="174"/>
      <c r="J47" s="174">
        <f>$E$15*I47</f>
        <v>0</v>
      </c>
      <c r="K47" s="174"/>
      <c r="L47" s="174"/>
      <c r="M47" s="163"/>
      <c r="N47" s="174"/>
      <c r="O47" s="174">
        <f>$E$15*N47</f>
        <v>0</v>
      </c>
      <c r="P47" s="174"/>
      <c r="Q47" s="174"/>
      <c r="R47" s="163"/>
      <c r="S47" s="161">
        <v>0.2</v>
      </c>
      <c r="T47" s="174">
        <f>$E$15*S47</f>
        <v>0</v>
      </c>
      <c r="U47" s="16" t="s">
        <v>51</v>
      </c>
      <c r="V47" s="13">
        <f>T47*95%</f>
        <v>0</v>
      </c>
      <c r="W47" s="110"/>
      <c r="X47" s="161">
        <f>D47+I47+Q47+S47</f>
        <v>0.2</v>
      </c>
      <c r="Y47" s="199">
        <f>$E$15*X47</f>
        <v>0</v>
      </c>
    </row>
    <row r="48" spans="1:25" ht="31.25" customHeight="1" thickBot="1" x14ac:dyDescent="0.25">
      <c r="A48" s="1"/>
      <c r="B48" s="212"/>
      <c r="C48" s="213"/>
      <c r="D48" s="209"/>
      <c r="E48" s="201"/>
      <c r="F48" s="209"/>
      <c r="G48" s="216"/>
      <c r="H48" s="208"/>
      <c r="I48" s="209"/>
      <c r="J48" s="209"/>
      <c r="K48" s="209"/>
      <c r="L48" s="209"/>
      <c r="M48" s="208"/>
      <c r="N48" s="209"/>
      <c r="O48" s="209"/>
      <c r="P48" s="209"/>
      <c r="Q48" s="209"/>
      <c r="R48" s="208"/>
      <c r="S48" s="209"/>
      <c r="T48" s="210"/>
      <c r="U48" s="9" t="s">
        <v>57</v>
      </c>
      <c r="V48" s="13">
        <f>T47*5%</f>
        <v>0</v>
      </c>
      <c r="W48" s="110"/>
      <c r="X48" s="209"/>
      <c r="Y48" s="209"/>
    </row>
    <row r="49" spans="1:25" ht="29.5" customHeight="1" thickBot="1" x14ac:dyDescent="0.25">
      <c r="A49" s="1"/>
      <c r="B49" s="177" t="s">
        <v>61</v>
      </c>
      <c r="C49" s="178"/>
      <c r="D49" s="182"/>
      <c r="E49" s="203">
        <f>$E$15*D49</f>
        <v>0</v>
      </c>
      <c r="F49" s="182"/>
      <c r="G49" s="214"/>
      <c r="H49" s="202"/>
      <c r="I49" s="182"/>
      <c r="J49" s="203">
        <f>$E$15*I49</f>
        <v>0</v>
      </c>
      <c r="K49" s="182"/>
      <c r="L49" s="182"/>
      <c r="M49" s="202"/>
      <c r="N49" s="182"/>
      <c r="O49" s="203">
        <f>$E$15*N49</f>
        <v>0</v>
      </c>
      <c r="P49" s="182"/>
      <c r="Q49" s="182"/>
      <c r="R49" s="202"/>
      <c r="S49" s="206">
        <v>0.16</v>
      </c>
      <c r="T49" s="203">
        <f>$E$15*S49</f>
        <v>0</v>
      </c>
      <c r="U49" s="16" t="s">
        <v>51</v>
      </c>
      <c r="V49" s="13">
        <f>T49*95%</f>
        <v>0</v>
      </c>
      <c r="W49" s="110"/>
      <c r="X49" s="206">
        <f>D49+J49+O49+S49</f>
        <v>0.16</v>
      </c>
      <c r="Y49" s="200">
        <f>$E$15*X49</f>
        <v>0</v>
      </c>
    </row>
    <row r="50" spans="1:25" ht="27.5" customHeight="1" thickBot="1" x14ac:dyDescent="0.25">
      <c r="A50" s="1"/>
      <c r="B50" s="212"/>
      <c r="C50" s="213"/>
      <c r="D50" s="162"/>
      <c r="E50" s="210"/>
      <c r="F50" s="162"/>
      <c r="G50" s="215"/>
      <c r="H50" s="160"/>
      <c r="I50" s="162"/>
      <c r="J50" s="162"/>
      <c r="K50" s="162"/>
      <c r="L50" s="162"/>
      <c r="M50" s="160"/>
      <c r="N50" s="162"/>
      <c r="O50" s="205"/>
      <c r="P50" s="162"/>
      <c r="Q50" s="162"/>
      <c r="R50" s="160"/>
      <c r="S50" s="207"/>
      <c r="T50" s="162"/>
      <c r="U50" s="9" t="s">
        <v>57</v>
      </c>
      <c r="V50" s="13">
        <f>T49*5%</f>
        <v>0</v>
      </c>
      <c r="W50" s="110"/>
      <c r="X50" s="207"/>
      <c r="Y50" s="162"/>
    </row>
    <row r="51" spans="1:25" ht="22.5" customHeight="1" x14ac:dyDescent="0.2">
      <c r="A51" s="1"/>
      <c r="B51" s="177" t="s">
        <v>62</v>
      </c>
      <c r="C51" s="178"/>
      <c r="D51" s="161"/>
      <c r="E51" s="174">
        <f>$E$15*D51</f>
        <v>0</v>
      </c>
      <c r="F51" s="174"/>
      <c r="G51" s="174"/>
      <c r="H51" s="163"/>
      <c r="I51" s="174"/>
      <c r="J51" s="174">
        <f>$E$15*I51</f>
        <v>0</v>
      </c>
      <c r="K51" s="174"/>
      <c r="L51" s="174"/>
      <c r="M51" s="163"/>
      <c r="N51" s="174"/>
      <c r="O51" s="174">
        <f>$E$15*N51</f>
        <v>0</v>
      </c>
      <c r="P51" s="174"/>
      <c r="Q51" s="174"/>
      <c r="R51" s="163"/>
      <c r="S51" s="161">
        <v>0</v>
      </c>
      <c r="T51" s="174">
        <f>$E$15*S51</f>
        <v>0</v>
      </c>
      <c r="U51" s="182"/>
      <c r="V51" s="174"/>
      <c r="W51" s="163"/>
      <c r="X51" s="184">
        <f>D51+I51+Q51+S51</f>
        <v>0</v>
      </c>
      <c r="Y51" s="199">
        <f>$E$15*X51</f>
        <v>0</v>
      </c>
    </row>
    <row r="52" spans="1:25" ht="21" customHeight="1" thickBot="1" x14ac:dyDescent="0.25">
      <c r="A52" s="1"/>
      <c r="B52" s="179"/>
      <c r="C52" s="180"/>
      <c r="D52" s="175"/>
      <c r="E52" s="201"/>
      <c r="F52" s="175"/>
      <c r="G52" s="175"/>
      <c r="H52" s="198"/>
      <c r="I52" s="175"/>
      <c r="J52" s="175"/>
      <c r="K52" s="175"/>
      <c r="L52" s="175"/>
      <c r="M52" s="198"/>
      <c r="N52" s="175"/>
      <c r="O52" s="175"/>
      <c r="P52" s="175"/>
      <c r="Q52" s="175"/>
      <c r="R52" s="198"/>
      <c r="S52" s="175"/>
      <c r="T52" s="181"/>
      <c r="U52" s="183"/>
      <c r="V52" s="183"/>
      <c r="W52" s="234"/>
      <c r="X52" s="175"/>
      <c r="Y52" s="175"/>
    </row>
    <row r="53" spans="1:25" ht="27.5" customHeight="1" thickBot="1" x14ac:dyDescent="0.25">
      <c r="A53" s="1"/>
      <c r="B53" s="195" t="s">
        <v>63</v>
      </c>
      <c r="C53" s="195"/>
      <c r="D53" s="161"/>
      <c r="E53" s="161">
        <f>$E$15*D53</f>
        <v>0</v>
      </c>
      <c r="F53" s="161"/>
      <c r="G53" s="161"/>
      <c r="H53" s="163"/>
      <c r="I53" s="161"/>
      <c r="J53" s="161">
        <f>$E$15*I53</f>
        <v>0</v>
      </c>
      <c r="K53" s="161"/>
      <c r="L53" s="161"/>
      <c r="M53" s="163"/>
      <c r="N53" s="161"/>
      <c r="O53" s="161">
        <f>$E$15*N53</f>
        <v>0</v>
      </c>
      <c r="P53" s="161"/>
      <c r="Q53" s="161"/>
      <c r="R53" s="163"/>
      <c r="S53" s="161">
        <v>0.01</v>
      </c>
      <c r="T53" s="174">
        <f>$E$15*S53</f>
        <v>0</v>
      </c>
      <c r="U53" s="9" t="s">
        <v>51</v>
      </c>
      <c r="V53" s="13">
        <f>T53*95%</f>
        <v>0</v>
      </c>
      <c r="W53" s="110"/>
      <c r="X53" s="161">
        <f>D53+I53+Q53+S53</f>
        <v>0.01</v>
      </c>
      <c r="Y53" s="199">
        <f>$E$15*X53</f>
        <v>0</v>
      </c>
    </row>
    <row r="54" spans="1:25" ht="30.5" customHeight="1" thickBot="1" x14ac:dyDescent="0.25">
      <c r="A54" s="1"/>
      <c r="B54" s="196"/>
      <c r="C54" s="196"/>
      <c r="D54" s="162"/>
      <c r="E54" s="197"/>
      <c r="F54" s="162"/>
      <c r="G54" s="162"/>
      <c r="H54" s="160"/>
      <c r="I54" s="162"/>
      <c r="J54" s="162"/>
      <c r="K54" s="162"/>
      <c r="L54" s="162"/>
      <c r="M54" s="160"/>
      <c r="N54" s="162"/>
      <c r="O54" s="162"/>
      <c r="P54" s="162"/>
      <c r="Q54" s="162"/>
      <c r="R54" s="160"/>
      <c r="S54" s="162"/>
      <c r="T54" s="162"/>
      <c r="U54" s="9" t="s">
        <v>57</v>
      </c>
      <c r="V54" s="13">
        <f>T53*5%</f>
        <v>0</v>
      </c>
      <c r="W54" s="110"/>
      <c r="X54" s="162"/>
      <c r="Y54" s="162"/>
    </row>
    <row r="55" spans="1:25" ht="16" thickBot="1" x14ac:dyDescent="0.25">
      <c r="A55" s="1"/>
      <c r="B55" s="33"/>
      <c r="C55" s="33"/>
      <c r="D55" s="17">
        <f>SUM(D24+D26+D30+D37+D45+D46+D47+D49+D51+D53)</f>
        <v>0.03</v>
      </c>
      <c r="E55" s="13">
        <f>SUM(E24:E53)-E43-E39-E36-E32</f>
        <v>0</v>
      </c>
      <c r="F55" s="4"/>
      <c r="G55" s="4"/>
      <c r="H55" s="4"/>
      <c r="I55" s="41">
        <f>SUM(I24+I26+I30+I37+I45+I46+I47+I47+I49+I51+I53)</f>
        <v>0.27</v>
      </c>
      <c r="J55" s="13">
        <f>SUM(J24:J53)-J43-J39-J36-J32</f>
        <v>0</v>
      </c>
      <c r="K55" s="4"/>
      <c r="L55" s="3"/>
      <c r="M55" s="3"/>
      <c r="N55" s="41">
        <f>SUM(N24+N26+N30+N37+N45+N46+N47+N49+N51+N53)</f>
        <v>0.1</v>
      </c>
      <c r="O55" s="13">
        <f>SUM(O24:O53)-O43-O39-O36-O32</f>
        <v>0</v>
      </c>
      <c r="P55" s="3"/>
      <c r="Q55" s="3"/>
      <c r="R55" s="4"/>
      <c r="S55" s="41">
        <f>SUM(S24+S26+S30+S37+S45+S46+S47+S49+S51+S53)</f>
        <v>0.6</v>
      </c>
      <c r="T55" s="13">
        <f>SUM(T24:T53)-T43-T39-T36-T32</f>
        <v>0</v>
      </c>
      <c r="U55" s="42"/>
      <c r="V55" s="42"/>
      <c r="W55" s="42"/>
      <c r="X55" s="65">
        <f>SUM(X24+X26+X30+X37+X45+X46+X47+X49+X51+X53)</f>
        <v>1</v>
      </c>
      <c r="Y55" s="66">
        <f>SUM(Y24:Y53)-Y43-Y39-Y36-Y32</f>
        <v>0</v>
      </c>
    </row>
    <row r="56" spans="1:25" x14ac:dyDescent="0.2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U56" s="34"/>
      <c r="V56" s="34"/>
      <c r="W56" s="34"/>
      <c r="X56" s="34"/>
      <c r="Y56" s="34"/>
    </row>
    <row r="57" spans="1:25" ht="15" thickBot="1" x14ac:dyDescent="0.25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U57" s="34"/>
      <c r="V57" s="34"/>
      <c r="W57" s="34"/>
      <c r="X57" s="34"/>
      <c r="Y57" s="34"/>
    </row>
    <row r="58" spans="1:25" ht="15" customHeight="1" thickBot="1" x14ac:dyDescent="0.25">
      <c r="B58" s="187" t="s">
        <v>64</v>
      </c>
      <c r="C58" s="190"/>
      <c r="D58" s="187" t="s">
        <v>69</v>
      </c>
      <c r="E58" s="188"/>
      <c r="F58" s="189"/>
      <c r="G58" s="169"/>
      <c r="H58" s="191"/>
      <c r="I58" s="192" t="s">
        <v>72</v>
      </c>
      <c r="J58" s="193"/>
      <c r="K58" s="194"/>
      <c r="L58" s="169"/>
      <c r="M58" s="143"/>
      <c r="N58" s="187" t="s">
        <v>8</v>
      </c>
      <c r="O58" s="188"/>
      <c r="P58" s="189"/>
      <c r="Q58" s="169"/>
      <c r="R58" s="143"/>
      <c r="S58" s="187" t="s">
        <v>9</v>
      </c>
      <c r="T58" s="188"/>
      <c r="U58" s="189"/>
      <c r="V58" s="169"/>
      <c r="W58" s="143"/>
      <c r="X58" s="187" t="s">
        <v>35</v>
      </c>
      <c r="Y58" s="188"/>
    </row>
    <row r="59" spans="1:25" ht="15" customHeight="1" thickBot="1" x14ac:dyDescent="0.25">
      <c r="B59" s="170" t="s">
        <v>65</v>
      </c>
      <c r="C59" s="171"/>
      <c r="D59" s="43">
        <f>SUM(D24+D26+D30+D37)</f>
        <v>0.03</v>
      </c>
      <c r="E59" s="20">
        <f>$E$15*D59</f>
        <v>0</v>
      </c>
      <c r="F59" s="172"/>
      <c r="G59" s="169"/>
      <c r="H59" s="143"/>
      <c r="I59" s="43">
        <f>SUM(I26+I30+I39+I45)</f>
        <v>0.22</v>
      </c>
      <c r="J59" s="20">
        <f>$E$15*I59</f>
        <v>0</v>
      </c>
      <c r="K59" s="172"/>
      <c r="L59" s="169"/>
      <c r="M59" s="143"/>
      <c r="N59" s="43">
        <f>SUM(N26+N39)</f>
        <v>0.03</v>
      </c>
      <c r="O59" s="20">
        <f>$E$15*N59</f>
        <v>0</v>
      </c>
      <c r="P59" s="172"/>
      <c r="Q59" s="169"/>
      <c r="R59" s="143"/>
      <c r="S59" s="44">
        <f>SUM(S26+S30+S39+S47+S49+S53)</f>
        <v>0.57000000000000006</v>
      </c>
      <c r="T59" s="20">
        <f>$E$15*S59</f>
        <v>0</v>
      </c>
      <c r="U59" s="173"/>
      <c r="V59" s="169"/>
      <c r="W59" s="143"/>
      <c r="X59" s="43">
        <f>SUM(D59+I59+N59+S59)</f>
        <v>0.85000000000000009</v>
      </c>
      <c r="Y59" s="20">
        <f>$E$15*X59</f>
        <v>0</v>
      </c>
    </row>
    <row r="60" spans="1:25" ht="24" customHeight="1" thickBot="1" x14ac:dyDescent="0.25">
      <c r="B60" s="166" t="s">
        <v>66</v>
      </c>
      <c r="C60" s="167"/>
      <c r="D60" s="45"/>
      <c r="E60" s="21">
        <f>$E$15*D60</f>
        <v>0</v>
      </c>
      <c r="F60" s="46"/>
      <c r="G60" s="46"/>
      <c r="H60" s="46"/>
      <c r="I60" s="47">
        <f>I43</f>
        <v>0.05</v>
      </c>
      <c r="J60" s="21">
        <f>$E$15*I60</f>
        <v>0</v>
      </c>
      <c r="K60" s="168"/>
      <c r="L60" s="169"/>
      <c r="M60" s="143"/>
      <c r="N60" s="48">
        <f>SUM(N36+N43+N46)</f>
        <v>7.0000000000000007E-2</v>
      </c>
      <c r="O60" s="21">
        <f>$E$15*N60</f>
        <v>0</v>
      </c>
      <c r="P60" s="168"/>
      <c r="Q60" s="169"/>
      <c r="R60" s="143"/>
      <c r="S60" s="49">
        <f>S43</f>
        <v>0.03</v>
      </c>
      <c r="T60" s="21">
        <f>$E$15*S60</f>
        <v>0</v>
      </c>
      <c r="U60" s="50"/>
      <c r="V60" s="50"/>
      <c r="W60" s="50"/>
      <c r="X60" s="48">
        <f>SUM(D60+I60+N60+S60)</f>
        <v>0.15000000000000002</v>
      </c>
      <c r="Y60" s="21">
        <f>$E$15*X60</f>
        <v>0</v>
      </c>
    </row>
    <row r="61" spans="1:25" ht="15" thickBot="1" x14ac:dyDescent="0.25">
      <c r="B61" s="51"/>
      <c r="C61" s="51"/>
      <c r="D61" s="52">
        <f>SUM(D59:D60)</f>
        <v>0.03</v>
      </c>
      <c r="E61" s="27">
        <f>SUM(E59:E60)</f>
        <v>0</v>
      </c>
      <c r="F61" s="42"/>
      <c r="G61" s="42"/>
      <c r="H61" s="42"/>
      <c r="I61" s="17">
        <f>SUM(I59:I60)</f>
        <v>0.27</v>
      </c>
      <c r="J61" s="27">
        <f>SUM(J59:J60)</f>
        <v>0</v>
      </c>
      <c r="K61" s="42"/>
      <c r="L61" s="34"/>
      <c r="M61" s="42"/>
      <c r="N61" s="41">
        <f>SUM(N59:N60)</f>
        <v>0.1</v>
      </c>
      <c r="O61" s="27">
        <f t="shared" ref="O61" si="0">SUM(O59:O60)</f>
        <v>0</v>
      </c>
      <c r="P61" s="42"/>
      <c r="Q61" s="34"/>
      <c r="R61" s="42"/>
      <c r="S61" s="41">
        <f>SUM(S59:S60)</f>
        <v>0.60000000000000009</v>
      </c>
      <c r="T61" s="27">
        <f t="shared" ref="T61:Y61" si="1">SUM(T59:T60)</f>
        <v>0</v>
      </c>
      <c r="U61" s="42"/>
      <c r="V61" s="42"/>
      <c r="W61" s="42"/>
      <c r="X61" s="41">
        <f>SUM(X59:X60)</f>
        <v>1</v>
      </c>
      <c r="Y61" s="53">
        <f t="shared" si="1"/>
        <v>0</v>
      </c>
    </row>
    <row r="62" spans="1:25" x14ac:dyDescent="0.2">
      <c r="B62" s="51"/>
      <c r="C62" s="51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54"/>
      <c r="S62" s="34"/>
      <c r="U62" s="34"/>
      <c r="V62" s="34"/>
      <c r="W62" s="34"/>
      <c r="X62" s="34"/>
      <c r="Y62" s="34"/>
    </row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83" spans="3:4" x14ac:dyDescent="0.2">
      <c r="C83" s="78"/>
      <c r="D83" s="78"/>
    </row>
    <row r="84" spans="3:4" x14ac:dyDescent="0.2">
      <c r="C84" s="78"/>
      <c r="D84" s="78"/>
    </row>
    <row r="85" spans="3:4" x14ac:dyDescent="0.2">
      <c r="C85" s="78"/>
      <c r="D85" s="78"/>
    </row>
    <row r="86" spans="3:4" x14ac:dyDescent="0.2">
      <c r="C86" s="78"/>
      <c r="D86" s="78"/>
    </row>
    <row r="87" spans="3:4" x14ac:dyDescent="0.2">
      <c r="C87" s="78"/>
      <c r="D87" s="78"/>
    </row>
  </sheetData>
  <sheetProtection algorithmName="SHA-512" hashValue="fCHVFuAo7Cefz6J5rRWit77C1pH6jfaZiXDcWUslFZz5FG3KJERJNPOm6FAZYGPpEV+77NePPoKnOlwP8IC4Gg==" saltValue="4qyMT+6BbULomx5svGzuZg==" spinCount="100000" sheet="1" objects="1" scenarios="1" formatCells="0" formatColumns="0" formatRows="0" autoFilter="0"/>
  <mergeCells count="294">
    <mergeCell ref="A10:B10"/>
    <mergeCell ref="A11:B11"/>
    <mergeCell ref="A12:B12"/>
    <mergeCell ref="A13:B13"/>
    <mergeCell ref="B20:C20"/>
    <mergeCell ref="D20:H20"/>
    <mergeCell ref="A1:Y1"/>
    <mergeCell ref="B3:Y3"/>
    <mergeCell ref="B4:Y4"/>
    <mergeCell ref="B5:Y5"/>
    <mergeCell ref="A8:B8"/>
    <mergeCell ref="A9:B9"/>
    <mergeCell ref="B6:Y6"/>
    <mergeCell ref="B22:C22"/>
    <mergeCell ref="D22:H22"/>
    <mergeCell ref="I22:M22"/>
    <mergeCell ref="N22:R22"/>
    <mergeCell ref="S22:W22"/>
    <mergeCell ref="X22:Y22"/>
    <mergeCell ref="I20:M20"/>
    <mergeCell ref="N20:R20"/>
    <mergeCell ref="S20:W20"/>
    <mergeCell ref="X20:Y20"/>
    <mergeCell ref="B21:C21"/>
    <mergeCell ref="D21:H21"/>
    <mergeCell ref="I21:M21"/>
    <mergeCell ref="N21:R21"/>
    <mergeCell ref="S21:W21"/>
    <mergeCell ref="X21:Y21"/>
    <mergeCell ref="B23:C23"/>
    <mergeCell ref="X23:Y23"/>
    <mergeCell ref="B24:C25"/>
    <mergeCell ref="D24:D25"/>
    <mergeCell ref="E24:E25"/>
    <mergeCell ref="I24:I25"/>
    <mergeCell ref="J24:J25"/>
    <mergeCell ref="K24:K25"/>
    <mergeCell ref="L24:L25"/>
    <mergeCell ref="M24:M25"/>
    <mergeCell ref="T24:T25"/>
    <mergeCell ref="U24:U25"/>
    <mergeCell ref="V24:V25"/>
    <mergeCell ref="W24:W25"/>
    <mergeCell ref="X24:X25"/>
    <mergeCell ref="Y24:Y25"/>
    <mergeCell ref="N24:N25"/>
    <mergeCell ref="O24:O25"/>
    <mergeCell ref="P24:P25"/>
    <mergeCell ref="Q24:Q25"/>
    <mergeCell ref="R24:R25"/>
    <mergeCell ref="S24:S25"/>
    <mergeCell ref="B26:C29"/>
    <mergeCell ref="D26:D29"/>
    <mergeCell ref="E26:E29"/>
    <mergeCell ref="F26:F29"/>
    <mergeCell ref="G26:G29"/>
    <mergeCell ref="H26:H29"/>
    <mergeCell ref="I26:I29"/>
    <mergeCell ref="J26:J29"/>
    <mergeCell ref="K26:K29"/>
    <mergeCell ref="B30:C31"/>
    <mergeCell ref="D30:D31"/>
    <mergeCell ref="E30:E31"/>
    <mergeCell ref="I30:I31"/>
    <mergeCell ref="J30:J31"/>
    <mergeCell ref="K30:K31"/>
    <mergeCell ref="X26:X29"/>
    <mergeCell ref="Y26:Y29"/>
    <mergeCell ref="U28:U29"/>
    <mergeCell ref="V28:V29"/>
    <mergeCell ref="W28:W29"/>
    <mergeCell ref="R26:R29"/>
    <mergeCell ref="S26:S29"/>
    <mergeCell ref="T26:T29"/>
    <mergeCell ref="U26:U27"/>
    <mergeCell ref="V26:V27"/>
    <mergeCell ref="W26:W27"/>
    <mergeCell ref="L26:L29"/>
    <mergeCell ref="M26:M29"/>
    <mergeCell ref="N26:N29"/>
    <mergeCell ref="O26:O29"/>
    <mergeCell ref="P26:P29"/>
    <mergeCell ref="Q26:Q29"/>
    <mergeCell ref="R30:R31"/>
    <mergeCell ref="S30:S31"/>
    <mergeCell ref="T30:T31"/>
    <mergeCell ref="X30:X31"/>
    <mergeCell ref="Y30:Y31"/>
    <mergeCell ref="L30:L31"/>
    <mergeCell ref="M30:M31"/>
    <mergeCell ref="N30:N31"/>
    <mergeCell ref="O30:O31"/>
    <mergeCell ref="P30:P31"/>
    <mergeCell ref="Q30:Q31"/>
    <mergeCell ref="X32:X35"/>
    <mergeCell ref="Y32:Y35"/>
    <mergeCell ref="U34:U35"/>
    <mergeCell ref="V34:V35"/>
    <mergeCell ref="W34:W35"/>
    <mergeCell ref="O32:O35"/>
    <mergeCell ref="P32:P35"/>
    <mergeCell ref="Q32:Q35"/>
    <mergeCell ref="R32:R35"/>
    <mergeCell ref="S32:S35"/>
    <mergeCell ref="T32:T35"/>
    <mergeCell ref="B36:C36"/>
    <mergeCell ref="B37:C38"/>
    <mergeCell ref="D37:D38"/>
    <mergeCell ref="E37:E38"/>
    <mergeCell ref="F37:F38"/>
    <mergeCell ref="G37:G38"/>
    <mergeCell ref="U32:U33"/>
    <mergeCell ref="V32:V33"/>
    <mergeCell ref="W32:W33"/>
    <mergeCell ref="I32:I35"/>
    <mergeCell ref="J32:J35"/>
    <mergeCell ref="K32:K35"/>
    <mergeCell ref="L32:L35"/>
    <mergeCell ref="M32:M35"/>
    <mergeCell ref="N32:N35"/>
    <mergeCell ref="B32:C35"/>
    <mergeCell ref="D32:D35"/>
    <mergeCell ref="E32:E35"/>
    <mergeCell ref="T37:T38"/>
    <mergeCell ref="F32:F33"/>
    <mergeCell ref="F34:F35"/>
    <mergeCell ref="G32:G33"/>
    <mergeCell ref="H32:H33"/>
    <mergeCell ref="G34:G35"/>
    <mergeCell ref="S39:S42"/>
    <mergeCell ref="T39:T42"/>
    <mergeCell ref="X37:X38"/>
    <mergeCell ref="Y37:Y38"/>
    <mergeCell ref="B39:C42"/>
    <mergeCell ref="D39:D42"/>
    <mergeCell ref="E39:E42"/>
    <mergeCell ref="F39:F42"/>
    <mergeCell ref="G39:G42"/>
    <mergeCell ref="H39:H42"/>
    <mergeCell ref="N37:N38"/>
    <mergeCell ref="O37:O38"/>
    <mergeCell ref="P37:P38"/>
    <mergeCell ref="Q37:Q38"/>
    <mergeCell ref="R37:R38"/>
    <mergeCell ref="S37:S38"/>
    <mergeCell ref="H37:H38"/>
    <mergeCell ref="I37:I38"/>
    <mergeCell ref="J37:J38"/>
    <mergeCell ref="K37:K38"/>
    <mergeCell ref="L37:L38"/>
    <mergeCell ref="M37:M38"/>
    <mergeCell ref="X39:X42"/>
    <mergeCell ref="Y39:Y42"/>
    <mergeCell ref="Y47:Y48"/>
    <mergeCell ref="Q47:Q48"/>
    <mergeCell ref="A43:A44"/>
    <mergeCell ref="B43:C44"/>
    <mergeCell ref="D43:D44"/>
    <mergeCell ref="E43:E44"/>
    <mergeCell ref="F43:F44"/>
    <mergeCell ref="G43:G44"/>
    <mergeCell ref="U39:U40"/>
    <mergeCell ref="V39:V40"/>
    <mergeCell ref="W39:W40"/>
    <mergeCell ref="I39:I42"/>
    <mergeCell ref="J39:J42"/>
    <mergeCell ref="K39:K42"/>
    <mergeCell ref="L39:L42"/>
    <mergeCell ref="M39:M42"/>
    <mergeCell ref="N39:N42"/>
    <mergeCell ref="U41:U42"/>
    <mergeCell ref="V41:V42"/>
    <mergeCell ref="W41:W42"/>
    <mergeCell ref="O39:O42"/>
    <mergeCell ref="P39:P42"/>
    <mergeCell ref="Q39:Q42"/>
    <mergeCell ref="R39:R42"/>
    <mergeCell ref="T43:T44"/>
    <mergeCell ref="X43:X44"/>
    <mergeCell ref="Y43:Y44"/>
    <mergeCell ref="B45:C45"/>
    <mergeCell ref="B46:C46"/>
    <mergeCell ref="N43:N44"/>
    <mergeCell ref="O43:O44"/>
    <mergeCell ref="P43:P44"/>
    <mergeCell ref="Q43:Q44"/>
    <mergeCell ref="R43:R44"/>
    <mergeCell ref="S43:S44"/>
    <mergeCell ref="H43:H44"/>
    <mergeCell ref="I43:I44"/>
    <mergeCell ref="J43:J44"/>
    <mergeCell ref="K43:K44"/>
    <mergeCell ref="L43:L44"/>
    <mergeCell ref="M43:M44"/>
    <mergeCell ref="B49:C50"/>
    <mergeCell ref="D49:D50"/>
    <mergeCell ref="E49:E50"/>
    <mergeCell ref="F49:F50"/>
    <mergeCell ref="G49:G50"/>
    <mergeCell ref="H49:H50"/>
    <mergeCell ref="I49:I50"/>
    <mergeCell ref="O47:O48"/>
    <mergeCell ref="P47:P48"/>
    <mergeCell ref="B47:C48"/>
    <mergeCell ref="D47:D48"/>
    <mergeCell ref="E47:E48"/>
    <mergeCell ref="F47:F48"/>
    <mergeCell ref="G47:G48"/>
    <mergeCell ref="H47:H48"/>
    <mergeCell ref="S49:S50"/>
    <mergeCell ref="T49:T50"/>
    <mergeCell ref="X49:X50"/>
    <mergeCell ref="R47:R48"/>
    <mergeCell ref="S47:S48"/>
    <mergeCell ref="T47:T48"/>
    <mergeCell ref="I47:I48"/>
    <mergeCell ref="J47:J48"/>
    <mergeCell ref="K47:K48"/>
    <mergeCell ref="L47:L48"/>
    <mergeCell ref="M47:M48"/>
    <mergeCell ref="N47:N48"/>
    <mergeCell ref="X47:X48"/>
    <mergeCell ref="X53:X54"/>
    <mergeCell ref="Y53:Y54"/>
    <mergeCell ref="T53:T54"/>
    <mergeCell ref="I53:I54"/>
    <mergeCell ref="J53:J54"/>
    <mergeCell ref="K53:K54"/>
    <mergeCell ref="Y49:Y50"/>
    <mergeCell ref="D51:D52"/>
    <mergeCell ref="E51:E52"/>
    <mergeCell ref="F51:F52"/>
    <mergeCell ref="G51:G52"/>
    <mergeCell ref="H51:H52"/>
    <mergeCell ref="I51:I52"/>
    <mergeCell ref="J51:J52"/>
    <mergeCell ref="Q49:Q50"/>
    <mergeCell ref="R49:R50"/>
    <mergeCell ref="J49:J50"/>
    <mergeCell ref="K49:K50"/>
    <mergeCell ref="L49:L50"/>
    <mergeCell ref="M49:M50"/>
    <mergeCell ref="N49:N50"/>
    <mergeCell ref="O49:O50"/>
    <mergeCell ref="P49:P50"/>
    <mergeCell ref="Y51:Y52"/>
    <mergeCell ref="X51:X52"/>
    <mergeCell ref="L53:L54"/>
    <mergeCell ref="M53:M54"/>
    <mergeCell ref="N53:N54"/>
    <mergeCell ref="S58:T58"/>
    <mergeCell ref="U58:W58"/>
    <mergeCell ref="B58:C58"/>
    <mergeCell ref="D58:E58"/>
    <mergeCell ref="F58:H58"/>
    <mergeCell ref="I58:J58"/>
    <mergeCell ref="K58:M58"/>
    <mergeCell ref="N58:O58"/>
    <mergeCell ref="P58:R58"/>
    <mergeCell ref="X58:Y58"/>
    <mergeCell ref="B53:C54"/>
    <mergeCell ref="D53:D54"/>
    <mergeCell ref="E53:E54"/>
    <mergeCell ref="F53:F54"/>
    <mergeCell ref="G53:G54"/>
    <mergeCell ref="H53:H54"/>
    <mergeCell ref="Q51:Q52"/>
    <mergeCell ref="R51:R52"/>
    <mergeCell ref="S51:S52"/>
    <mergeCell ref="K51:K52"/>
    <mergeCell ref="H34:H35"/>
    <mergeCell ref="O53:O54"/>
    <mergeCell ref="P53:P54"/>
    <mergeCell ref="Q53:Q54"/>
    <mergeCell ref="R53:R54"/>
    <mergeCell ref="W51:W52"/>
    <mergeCell ref="B60:C60"/>
    <mergeCell ref="K60:M60"/>
    <mergeCell ref="P60:R60"/>
    <mergeCell ref="B59:C59"/>
    <mergeCell ref="F59:H59"/>
    <mergeCell ref="K59:M59"/>
    <mergeCell ref="P59:R59"/>
    <mergeCell ref="U59:W59"/>
    <mergeCell ref="L51:L52"/>
    <mergeCell ref="M51:M52"/>
    <mergeCell ref="N51:N52"/>
    <mergeCell ref="O51:O52"/>
    <mergeCell ref="P51:P52"/>
    <mergeCell ref="S53:S54"/>
    <mergeCell ref="B51:C52"/>
    <mergeCell ref="T51:T52"/>
    <mergeCell ref="U51:U52"/>
    <mergeCell ref="V51:V52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ECC0-01AA-4B69-B096-64EDB9899B5D}">
  <sheetPr>
    <tabColor rgb="FFFF0000"/>
    <pageSetUpPr fitToPage="1"/>
  </sheetPr>
  <dimension ref="A1:Y100"/>
  <sheetViews>
    <sheetView zoomScale="55" zoomScaleNormal="55" workbookViewId="0">
      <selection activeCell="C9" sqref="C9"/>
    </sheetView>
  </sheetViews>
  <sheetFormatPr baseColWidth="10" defaultColWidth="9.1640625" defaultRowHeight="14" outlineLevelRow="1" outlineLevelCol="1" x14ac:dyDescent="0.2"/>
  <cols>
    <col min="1" max="1" width="27.1640625" style="2" customWidth="1"/>
    <col min="2" max="2" width="21.6640625" style="2" customWidth="1"/>
    <col min="3" max="3" width="25.5" style="2" customWidth="1"/>
    <col min="4" max="4" width="23.5" style="2" customWidth="1"/>
    <col min="5" max="5" width="22.6640625" style="2" customWidth="1"/>
    <col min="6" max="6" width="12.1640625" style="2" customWidth="1" outlineLevel="1"/>
    <col min="7" max="7" width="9.83203125" style="2" customWidth="1" outlineLevel="1"/>
    <col min="8" max="8" width="15.1640625" style="2" customWidth="1" outlineLevel="1"/>
    <col min="9" max="9" width="9.33203125" style="2" customWidth="1"/>
    <col min="10" max="10" width="11.1640625" style="2" customWidth="1"/>
    <col min="11" max="11" width="13.5" style="2" customWidth="1" outlineLevel="1"/>
    <col min="12" max="12" width="10.6640625" style="2" customWidth="1" outlineLevel="1"/>
    <col min="13" max="13" width="12.5" style="2" customWidth="1" outlineLevel="1"/>
    <col min="14" max="14" width="7.5" style="2" customWidth="1"/>
    <col min="15" max="15" width="10.83203125" style="2" customWidth="1"/>
    <col min="16" max="16" width="10.5" style="2" customWidth="1" outlineLevel="1"/>
    <col min="17" max="17" width="11.83203125" style="2" customWidth="1" outlineLevel="1"/>
    <col min="18" max="18" width="12.5" style="2" customWidth="1" outlineLevel="1"/>
    <col min="19" max="19" width="10.33203125" style="2" customWidth="1"/>
    <col min="20" max="20" width="11.5" style="3" customWidth="1"/>
    <col min="21" max="21" width="14.6640625" style="2" customWidth="1" outlineLevel="1"/>
    <col min="22" max="22" width="11.1640625" style="2" customWidth="1" outlineLevel="1"/>
    <col min="23" max="23" width="12.33203125" style="2" customWidth="1" outlineLevel="1"/>
    <col min="24" max="24" width="10.83203125" style="2" customWidth="1"/>
    <col min="25" max="25" width="11.6640625" style="2" customWidth="1"/>
    <col min="26" max="26" width="9.33203125" style="2" customWidth="1"/>
    <col min="27" max="32" width="9.1640625" style="2"/>
    <col min="33" max="33" width="16.6640625" style="2" customWidth="1"/>
    <col min="34" max="16384" width="9.1640625" style="2"/>
  </cols>
  <sheetData>
    <row r="1" spans="1:25" ht="72" customHeight="1" x14ac:dyDescent="0.3">
      <c r="A1" s="139" t="s">
        <v>22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5" ht="15" x14ac:dyDescent="0.2">
      <c r="A2"/>
      <c r="B2"/>
      <c r="C2"/>
      <c r="D2"/>
      <c r="E2"/>
      <c r="F2"/>
      <c r="G2"/>
      <c r="H2"/>
      <c r="I2"/>
      <c r="J2"/>
      <c r="K2"/>
      <c r="L2"/>
    </row>
    <row r="3" spans="1:25" ht="21" x14ac:dyDescent="0.25">
      <c r="A3" s="106" t="s">
        <v>117</v>
      </c>
      <c r="B3" s="286" t="s">
        <v>0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</row>
    <row r="4" spans="1:25" ht="21" x14ac:dyDescent="0.25">
      <c r="A4" s="28" t="s">
        <v>1</v>
      </c>
      <c r="B4" s="286" t="s">
        <v>0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</row>
    <row r="5" spans="1:25" ht="34.25" customHeight="1" x14ac:dyDescent="0.25">
      <c r="A5" s="106" t="s">
        <v>116</v>
      </c>
      <c r="B5" s="286" t="s">
        <v>0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</row>
    <row r="6" spans="1:25" ht="21" x14ac:dyDescent="0.25">
      <c r="A6" s="28" t="s">
        <v>115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</row>
    <row r="7" spans="1:25" ht="15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V7" s="7"/>
      <c r="W7" s="7"/>
      <c r="X7" s="5"/>
      <c r="Y7" s="8"/>
    </row>
    <row r="8" spans="1:25" ht="30.5" customHeight="1" thickBot="1" x14ac:dyDescent="0.25">
      <c r="A8" s="326" t="s">
        <v>118</v>
      </c>
      <c r="B8" s="327"/>
      <c r="C8" s="86" t="s">
        <v>68</v>
      </c>
      <c r="D8" s="36"/>
      <c r="E8" s="36"/>
      <c r="F8" s="36"/>
      <c r="G8" s="1"/>
      <c r="H8" s="1"/>
      <c r="I8" s="1"/>
      <c r="J8" s="1"/>
      <c r="K8" s="1"/>
      <c r="L8" s="1"/>
      <c r="M8" s="1"/>
      <c r="V8" s="7"/>
      <c r="W8" s="7"/>
      <c r="X8" s="5"/>
      <c r="Y8" s="8"/>
    </row>
    <row r="9" spans="1:25" ht="16" thickBot="1" x14ac:dyDescent="0.25">
      <c r="A9" s="328" t="s">
        <v>73</v>
      </c>
      <c r="B9" s="329"/>
      <c r="C9" s="85"/>
      <c r="D9" s="36"/>
      <c r="E9" s="36"/>
      <c r="F9" s="36"/>
      <c r="G9" s="1"/>
      <c r="H9" s="1"/>
      <c r="I9" s="1"/>
      <c r="J9" s="1"/>
      <c r="K9" s="1"/>
      <c r="L9" s="1"/>
      <c r="M9" s="1"/>
      <c r="V9" s="7"/>
      <c r="W9" s="7"/>
      <c r="X9" s="5"/>
      <c r="Y9" s="8"/>
    </row>
    <row r="10" spans="1:25" ht="16" thickBot="1" x14ac:dyDescent="0.25">
      <c r="A10" s="283"/>
      <c r="B10" s="332"/>
      <c r="C10" s="80"/>
      <c r="D10" s="36"/>
      <c r="E10" s="36"/>
      <c r="F10" s="36"/>
      <c r="G10" s="1"/>
      <c r="H10" s="1"/>
      <c r="I10" s="1"/>
      <c r="J10" s="1"/>
      <c r="K10" s="1"/>
      <c r="L10" s="1"/>
      <c r="M10" s="1"/>
      <c r="V10" s="7"/>
      <c r="W10" s="7"/>
      <c r="X10" s="5"/>
      <c r="Y10" s="8"/>
    </row>
    <row r="11" spans="1:25" ht="29" customHeight="1" thickBot="1" x14ac:dyDescent="0.25">
      <c r="A11" s="283" t="s">
        <v>74</v>
      </c>
      <c r="B11" s="333"/>
      <c r="C11" s="40" t="s">
        <v>26</v>
      </c>
      <c r="D11" s="40" t="s">
        <v>27</v>
      </c>
      <c r="E11" s="40" t="s">
        <v>28</v>
      </c>
      <c r="F11" s="36"/>
      <c r="G11" s="36"/>
      <c r="H11" s="36"/>
      <c r="I11" s="36"/>
      <c r="J11" s="36"/>
      <c r="K11" s="36"/>
      <c r="L11" s="36"/>
      <c r="M11" s="36"/>
      <c r="N11" s="37"/>
      <c r="O11" s="37"/>
      <c r="V11" s="7"/>
      <c r="W11" s="7"/>
      <c r="X11" s="5"/>
      <c r="Y11" s="8"/>
    </row>
    <row r="12" spans="1:25" ht="16" thickBot="1" x14ac:dyDescent="0.25">
      <c r="A12" s="283" t="s">
        <v>75</v>
      </c>
      <c r="B12" s="333"/>
      <c r="C12" s="38">
        <v>0.02</v>
      </c>
      <c r="D12" s="81">
        <f>IF(C9&gt;1000000,1000000,C9)</f>
        <v>0</v>
      </c>
      <c r="E12" s="63">
        <f>D12*C12</f>
        <v>0</v>
      </c>
      <c r="F12" s="36"/>
      <c r="G12" s="36"/>
      <c r="H12" s="36"/>
      <c r="I12" s="36"/>
      <c r="J12" s="36"/>
      <c r="K12" s="36"/>
      <c r="L12" s="36"/>
      <c r="M12" s="36"/>
      <c r="N12" s="37"/>
      <c r="O12" s="37"/>
      <c r="V12" s="7"/>
      <c r="W12" s="7"/>
      <c r="X12" s="5"/>
      <c r="Y12" s="8"/>
    </row>
    <row r="13" spans="1:25" ht="16" thickBot="1" x14ac:dyDescent="0.25">
      <c r="A13" s="283" t="s">
        <v>76</v>
      </c>
      <c r="B13" s="333"/>
      <c r="C13" s="38">
        <v>0.02</v>
      </c>
      <c r="D13" s="81">
        <f>IF(C9&gt;5548000,4548000,MAX(0,C9-1000000,0))</f>
        <v>0</v>
      </c>
      <c r="E13" s="83">
        <f>D13*C13</f>
        <v>0</v>
      </c>
      <c r="F13" s="36"/>
      <c r="G13" s="36"/>
      <c r="H13" s="36"/>
      <c r="I13" s="36"/>
      <c r="J13" s="36"/>
      <c r="K13" s="36"/>
      <c r="L13" s="36"/>
      <c r="M13" s="36"/>
      <c r="N13" s="37"/>
      <c r="O13" s="37"/>
      <c r="V13" s="7"/>
      <c r="W13" s="7"/>
      <c r="X13" s="5"/>
      <c r="Y13" s="8"/>
    </row>
    <row r="14" spans="1:25" ht="16" thickBot="1" x14ac:dyDescent="0.25">
      <c r="A14" s="283" t="s">
        <v>77</v>
      </c>
      <c r="B14" s="333"/>
      <c r="C14" s="38">
        <v>1.7999999999999999E-2</v>
      </c>
      <c r="D14" s="81">
        <f>IF(C9&gt;10000000,10000000-5548000,MAX(0,C9-5548000,0))</f>
        <v>0</v>
      </c>
      <c r="E14" s="83">
        <f>D14*C14</f>
        <v>0</v>
      </c>
      <c r="F14" s="36"/>
      <c r="G14" s="36"/>
      <c r="H14" s="36"/>
      <c r="I14" s="36"/>
      <c r="J14" s="36"/>
      <c r="K14" s="36"/>
      <c r="L14" s="36"/>
      <c r="M14" s="36"/>
      <c r="N14" s="37"/>
      <c r="O14" s="37"/>
      <c r="V14" s="7"/>
      <c r="W14" s="7"/>
      <c r="X14" s="5"/>
      <c r="Y14" s="8"/>
    </row>
    <row r="15" spans="1:25" ht="16" thickBot="1" x14ac:dyDescent="0.25">
      <c r="A15" s="283" t="s">
        <v>78</v>
      </c>
      <c r="B15" s="333"/>
      <c r="C15" s="38">
        <v>1.6E-2</v>
      </c>
      <c r="D15" s="81">
        <f>IF(C9&gt;25000000,15000000,MAX(0,C9-10000000,0))</f>
        <v>0</v>
      </c>
      <c r="E15" s="83">
        <f>D15*C15</f>
        <v>0</v>
      </c>
      <c r="F15" s="36"/>
      <c r="G15" s="36"/>
      <c r="H15" s="36"/>
      <c r="I15" s="36"/>
      <c r="J15" s="36"/>
      <c r="K15" s="36"/>
      <c r="L15" s="36"/>
      <c r="M15" s="36"/>
      <c r="N15" s="37"/>
      <c r="O15" s="37"/>
      <c r="V15" s="7"/>
      <c r="W15" s="7"/>
      <c r="X15" s="5"/>
      <c r="Y15" s="8"/>
    </row>
    <row r="16" spans="1:25" ht="16" thickBot="1" x14ac:dyDescent="0.25">
      <c r="A16" s="283" t="s">
        <v>79</v>
      </c>
      <c r="B16" s="333"/>
      <c r="C16" s="38">
        <v>1.2E-2</v>
      </c>
      <c r="D16" s="81">
        <f>IF(C9&gt;25000000,C9-25000000,0)</f>
        <v>0</v>
      </c>
      <c r="E16" s="83">
        <f>D16*C16</f>
        <v>0</v>
      </c>
      <c r="F16" s="98"/>
      <c r="G16" s="36"/>
      <c r="H16" s="36"/>
      <c r="I16" s="36"/>
      <c r="J16" s="36"/>
      <c r="K16" s="36"/>
      <c r="L16" s="36"/>
      <c r="M16" s="36"/>
      <c r="N16" s="37"/>
      <c r="O16" s="37"/>
      <c r="V16" s="7"/>
      <c r="W16" s="7"/>
      <c r="X16" s="5"/>
      <c r="Y16" s="8"/>
    </row>
    <row r="17" spans="1:25" ht="16" thickBot="1" x14ac:dyDescent="0.25">
      <c r="A17" s="36"/>
      <c r="B17" s="36"/>
      <c r="C17" s="35" t="s">
        <v>31</v>
      </c>
      <c r="D17" s="81">
        <f>SUM(D12:D16)</f>
        <v>0</v>
      </c>
      <c r="E17" s="63">
        <f>SUM(E12:E16)</f>
        <v>0</v>
      </c>
      <c r="F17" s="99"/>
      <c r="G17" s="36"/>
      <c r="H17" s="36"/>
      <c r="I17" s="36"/>
      <c r="J17" s="36"/>
      <c r="K17" s="36"/>
      <c r="L17" s="36"/>
      <c r="M17" s="36"/>
      <c r="N17" s="37"/>
      <c r="O17" s="37"/>
      <c r="V17" s="7"/>
      <c r="W17" s="7"/>
      <c r="X17" s="5"/>
      <c r="Y17" s="8"/>
    </row>
    <row r="18" spans="1:25" ht="16" thickBot="1" x14ac:dyDescent="0.25">
      <c r="A18" s="36"/>
      <c r="B18" s="36"/>
      <c r="C18" s="36"/>
      <c r="D18" s="89" t="s">
        <v>32</v>
      </c>
      <c r="E18" s="82">
        <f>E17*0.8</f>
        <v>0</v>
      </c>
      <c r="F18" s="100"/>
      <c r="G18" s="36"/>
      <c r="H18" s="36"/>
      <c r="I18" s="36"/>
      <c r="J18" s="36"/>
      <c r="K18" s="36"/>
      <c r="L18" s="36"/>
      <c r="M18" s="36"/>
      <c r="N18" s="37"/>
      <c r="O18" s="37"/>
      <c r="V18" s="7"/>
      <c r="W18" s="7"/>
      <c r="X18" s="5"/>
      <c r="Y18" s="8"/>
    </row>
    <row r="19" spans="1:25" ht="16" thickBot="1" x14ac:dyDescent="0.25">
      <c r="A19" s="36"/>
      <c r="B19" s="36"/>
      <c r="C19" s="36"/>
      <c r="D19" s="24" t="s">
        <v>33</v>
      </c>
      <c r="E19" s="63">
        <f>0.2*E17</f>
        <v>0</v>
      </c>
      <c r="F19" s="101"/>
      <c r="G19" s="36"/>
      <c r="H19" s="36"/>
      <c r="I19" s="36"/>
      <c r="J19" s="36"/>
      <c r="K19" s="36"/>
      <c r="L19" s="36"/>
      <c r="M19" s="36"/>
      <c r="N19" s="37"/>
      <c r="O19" s="37"/>
      <c r="V19" s="7"/>
      <c r="W19" s="7"/>
      <c r="X19" s="5"/>
      <c r="Y19" s="8"/>
    </row>
    <row r="20" spans="1:25" ht="15" x14ac:dyDescent="0.2">
      <c r="A20" s="36"/>
      <c r="B20" s="36"/>
      <c r="C20" s="36"/>
      <c r="D20" s="36"/>
      <c r="E20" s="36"/>
      <c r="F20" s="36"/>
      <c r="G20" s="1"/>
      <c r="H20" s="1"/>
      <c r="I20" s="1"/>
      <c r="J20" s="1"/>
      <c r="K20" s="1"/>
      <c r="L20" s="1"/>
      <c r="M20" s="1"/>
      <c r="V20" s="7"/>
      <c r="W20" s="7"/>
      <c r="X20" s="5"/>
      <c r="Y20" s="8"/>
    </row>
    <row r="21" spans="1:25" ht="12.75" customHeight="1" thickBo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7"/>
      <c r="T21" s="4"/>
      <c r="U21" s="7"/>
      <c r="V21" s="7"/>
      <c r="W21" s="7"/>
      <c r="X21" s="5"/>
      <c r="Y21" s="8"/>
    </row>
    <row r="22" spans="1:25" ht="16" thickBot="1" x14ac:dyDescent="0.25">
      <c r="A22" s="1"/>
      <c r="B22" s="1"/>
      <c r="C22" s="1"/>
      <c r="D22" s="1"/>
      <c r="E22" s="1"/>
      <c r="F22" s="1"/>
      <c r="G22" s="1"/>
      <c r="H22" s="1"/>
      <c r="I22" s="192" t="s">
        <v>80</v>
      </c>
      <c r="J22" s="330"/>
      <c r="K22" s="330"/>
      <c r="L22" s="330"/>
      <c r="M22" s="331"/>
      <c r="N22" s="33"/>
      <c r="O22" s="75"/>
      <c r="P22" s="75"/>
      <c r="Q22" s="75"/>
      <c r="R22" s="75"/>
      <c r="S22" s="7"/>
      <c r="T22" s="4"/>
      <c r="U22" s="7"/>
      <c r="V22" s="7"/>
      <c r="W22" s="7"/>
      <c r="X22" s="5"/>
      <c r="Y22" s="8"/>
    </row>
    <row r="23" spans="1:25" ht="15" thickBot="1" x14ac:dyDescent="0.25">
      <c r="A23" s="1"/>
      <c r="B23" s="273" t="s">
        <v>34</v>
      </c>
      <c r="C23" s="274"/>
      <c r="D23" s="285" t="s">
        <v>6</v>
      </c>
      <c r="E23" s="285"/>
      <c r="F23" s="232"/>
      <c r="G23" s="232"/>
      <c r="H23" s="232"/>
      <c r="I23" s="269" t="s">
        <v>7</v>
      </c>
      <c r="J23" s="256"/>
      <c r="K23" s="256"/>
      <c r="L23" s="256"/>
      <c r="M23" s="257"/>
      <c r="N23" s="232" t="s">
        <v>8</v>
      </c>
      <c r="O23" s="232"/>
      <c r="P23" s="232"/>
      <c r="Q23" s="232"/>
      <c r="R23" s="232"/>
      <c r="S23" s="194" t="s">
        <v>9</v>
      </c>
      <c r="T23" s="270"/>
      <c r="U23" s="248"/>
      <c r="V23" s="248"/>
      <c r="W23" s="271"/>
      <c r="X23" s="272" t="s">
        <v>35</v>
      </c>
      <c r="Y23" s="272"/>
    </row>
    <row r="24" spans="1:25" ht="15" thickBot="1" x14ac:dyDescent="0.25">
      <c r="A24" s="1"/>
      <c r="B24" s="273" t="s">
        <v>81</v>
      </c>
      <c r="C24" s="274"/>
      <c r="D24" s="275" t="s">
        <v>36</v>
      </c>
      <c r="E24" s="275"/>
      <c r="F24" s="232"/>
      <c r="G24" s="232"/>
      <c r="H24" s="232"/>
      <c r="I24" s="276" t="s">
        <v>37</v>
      </c>
      <c r="J24" s="277"/>
      <c r="K24" s="277"/>
      <c r="L24" s="277"/>
      <c r="M24" s="193"/>
      <c r="N24" s="232" t="s">
        <v>38</v>
      </c>
      <c r="O24" s="232"/>
      <c r="P24" s="232"/>
      <c r="Q24" s="232"/>
      <c r="R24" s="232"/>
      <c r="S24" s="278" t="s">
        <v>39</v>
      </c>
      <c r="T24" s="279"/>
      <c r="U24" s="248"/>
      <c r="V24" s="248"/>
      <c r="W24" s="271"/>
      <c r="X24" s="280">
        <v>1</v>
      </c>
      <c r="Y24" s="280"/>
    </row>
    <row r="25" spans="1:25" ht="25.25" customHeight="1" thickBot="1" x14ac:dyDescent="0.25">
      <c r="A25" s="1"/>
      <c r="B25" s="252" t="s">
        <v>82</v>
      </c>
      <c r="C25" s="253"/>
      <c r="D25" s="254">
        <f>SUM(D27+D29+D33+D40)</f>
        <v>0.03</v>
      </c>
      <c r="E25" s="255"/>
      <c r="F25" s="256"/>
      <c r="G25" s="256"/>
      <c r="H25" s="257"/>
      <c r="I25" s="258">
        <f>SUM(I29+I33+I40+I50+I51+I52+I53+I55)</f>
        <v>0.32</v>
      </c>
      <c r="J25" s="259"/>
      <c r="K25" s="259"/>
      <c r="L25" s="259"/>
      <c r="M25" s="260"/>
      <c r="N25" s="261">
        <f>SUM(N29+N33+N40+N57)</f>
        <v>0.2</v>
      </c>
      <c r="O25" s="262"/>
      <c r="P25" s="262"/>
      <c r="Q25" s="262"/>
      <c r="R25" s="262"/>
      <c r="S25" s="263">
        <f>(S29+S33+S40+S58+S60+S62+S64+S65)</f>
        <v>0.45000000000000007</v>
      </c>
      <c r="T25" s="264"/>
      <c r="U25" s="265"/>
      <c r="V25" s="265"/>
      <c r="W25" s="266"/>
      <c r="X25" s="267">
        <f>SUM(D25+I25+N25+S25)</f>
        <v>1</v>
      </c>
      <c r="Y25" s="268"/>
    </row>
    <row r="26" spans="1:25" ht="30" customHeight="1" thickBot="1" x14ac:dyDescent="0.25">
      <c r="A26" s="1"/>
      <c r="B26" s="189"/>
      <c r="C26" s="248"/>
      <c r="D26" s="10" t="s">
        <v>40</v>
      </c>
      <c r="E26" s="10" t="s">
        <v>41</v>
      </c>
      <c r="F26" s="32" t="s">
        <v>42</v>
      </c>
      <c r="G26" s="32" t="s">
        <v>43</v>
      </c>
      <c r="H26" s="32" t="s">
        <v>44</v>
      </c>
      <c r="I26" s="10" t="s">
        <v>40</v>
      </c>
      <c r="J26" s="10" t="s">
        <v>41</v>
      </c>
      <c r="K26" s="32" t="s">
        <v>42</v>
      </c>
      <c r="L26" s="32" t="s">
        <v>43</v>
      </c>
      <c r="M26" s="32" t="s">
        <v>44</v>
      </c>
      <c r="N26" s="10" t="s">
        <v>40</v>
      </c>
      <c r="O26" s="10" t="s">
        <v>41</v>
      </c>
      <c r="P26" s="32" t="s">
        <v>42</v>
      </c>
      <c r="Q26" s="32" t="s">
        <v>43</v>
      </c>
      <c r="R26" s="32" t="s">
        <v>44</v>
      </c>
      <c r="S26" s="10" t="s">
        <v>40</v>
      </c>
      <c r="T26" s="11" t="s">
        <v>41</v>
      </c>
      <c r="U26" s="32" t="s">
        <v>42</v>
      </c>
      <c r="V26" s="32" t="s">
        <v>43</v>
      </c>
      <c r="W26" s="32" t="s">
        <v>44</v>
      </c>
      <c r="X26" s="249"/>
      <c r="Y26" s="193"/>
    </row>
    <row r="27" spans="1:25" ht="27" customHeight="1" thickBot="1" x14ac:dyDescent="0.25">
      <c r="A27" s="1"/>
      <c r="B27" s="250" t="s">
        <v>45</v>
      </c>
      <c r="C27" s="251"/>
      <c r="D27" s="246">
        <v>5.0000000000000001E-3</v>
      </c>
      <c r="E27" s="239">
        <f>$E$18*D27</f>
        <v>0</v>
      </c>
      <c r="F27" s="11" t="s">
        <v>46</v>
      </c>
      <c r="G27" s="11">
        <f>E27*75%</f>
        <v>0</v>
      </c>
      <c r="H27" s="107"/>
      <c r="I27" s="161"/>
      <c r="J27" s="174">
        <v>0</v>
      </c>
      <c r="K27" s="174"/>
      <c r="L27" s="182"/>
      <c r="M27" s="202"/>
      <c r="N27" s="161"/>
      <c r="O27" s="174">
        <v>0</v>
      </c>
      <c r="P27" s="182"/>
      <c r="Q27" s="182"/>
      <c r="R27" s="202"/>
      <c r="S27" s="182"/>
      <c r="T27" s="174">
        <v>0</v>
      </c>
      <c r="U27" s="182"/>
      <c r="V27" s="182"/>
      <c r="W27" s="202"/>
      <c r="X27" s="161">
        <f>D27+I27+Q27+S27</f>
        <v>5.0000000000000001E-3</v>
      </c>
      <c r="Y27" s="199">
        <f>$E$18*X27</f>
        <v>0</v>
      </c>
    </row>
    <row r="28" spans="1:25" ht="44.25" customHeight="1" thickBot="1" x14ac:dyDescent="0.25">
      <c r="A28" s="1"/>
      <c r="B28" s="212"/>
      <c r="C28" s="238"/>
      <c r="D28" s="232"/>
      <c r="E28" s="232"/>
      <c r="F28" s="9" t="s">
        <v>47</v>
      </c>
      <c r="G28" s="12">
        <f>E27*25%</f>
        <v>0</v>
      </c>
      <c r="H28" s="108"/>
      <c r="I28" s="209"/>
      <c r="J28" s="210"/>
      <c r="K28" s="209"/>
      <c r="L28" s="209"/>
      <c r="M28" s="208"/>
      <c r="N28" s="209"/>
      <c r="O28" s="210"/>
      <c r="P28" s="209"/>
      <c r="Q28" s="209"/>
      <c r="R28" s="208"/>
      <c r="S28" s="209"/>
      <c r="T28" s="210"/>
      <c r="U28" s="209"/>
      <c r="V28" s="209"/>
      <c r="W28" s="208"/>
      <c r="X28" s="209"/>
      <c r="Y28" s="209"/>
    </row>
    <row r="29" spans="1:25" ht="30.5" customHeight="1" thickBot="1" x14ac:dyDescent="0.25">
      <c r="A29" s="1"/>
      <c r="B29" s="177" t="s">
        <v>48</v>
      </c>
      <c r="C29" s="178"/>
      <c r="D29" s="247">
        <v>5.0000000000000001E-3</v>
      </c>
      <c r="E29" s="174">
        <f>$E$18*D29</f>
        <v>0</v>
      </c>
      <c r="F29" s="174" t="s">
        <v>46</v>
      </c>
      <c r="G29" s="174">
        <f>E29*75%</f>
        <v>0</v>
      </c>
      <c r="H29" s="163"/>
      <c r="I29" s="161">
        <v>0.02</v>
      </c>
      <c r="J29" s="174">
        <f>$E$18*I29</f>
        <v>0</v>
      </c>
      <c r="K29" s="11" t="s">
        <v>83</v>
      </c>
      <c r="L29" s="14">
        <f>J29*5%</f>
        <v>0</v>
      </c>
      <c r="M29" s="114"/>
      <c r="N29" s="161">
        <v>0.02</v>
      </c>
      <c r="O29" s="174">
        <f>$E$18*N29</f>
        <v>0</v>
      </c>
      <c r="P29" s="182" t="s">
        <v>50</v>
      </c>
      <c r="Q29" s="174"/>
      <c r="R29" s="163"/>
      <c r="S29" s="161">
        <v>0.02</v>
      </c>
      <c r="T29" s="174">
        <f>$E$18*S29</f>
        <v>0</v>
      </c>
      <c r="U29" s="174" t="s">
        <v>84</v>
      </c>
      <c r="V29" s="174">
        <f>T29*95%</f>
        <v>0</v>
      </c>
      <c r="W29" s="163"/>
      <c r="X29" s="161">
        <f>D29+I29+N29+S29</f>
        <v>6.5000000000000002E-2</v>
      </c>
      <c r="Y29" s="199">
        <f>$E$18*X29</f>
        <v>0</v>
      </c>
    </row>
    <row r="30" spans="1:25" ht="41" customHeight="1" thickBot="1" x14ac:dyDescent="0.25">
      <c r="A30" s="1"/>
      <c r="B30" s="179"/>
      <c r="C30" s="180"/>
      <c r="D30" s="175"/>
      <c r="E30" s="175"/>
      <c r="F30" s="201"/>
      <c r="G30" s="162"/>
      <c r="H30" s="186"/>
      <c r="I30" s="175"/>
      <c r="J30" s="181"/>
      <c r="K30" s="26" t="s">
        <v>85</v>
      </c>
      <c r="L30" s="69">
        <f>J29*40%</f>
        <v>0</v>
      </c>
      <c r="M30" s="115"/>
      <c r="N30" s="175"/>
      <c r="O30" s="181"/>
      <c r="P30" s="175"/>
      <c r="Q30" s="233"/>
      <c r="R30" s="198"/>
      <c r="S30" s="175"/>
      <c r="T30" s="181"/>
      <c r="U30" s="209"/>
      <c r="V30" s="209"/>
      <c r="W30" s="208"/>
      <c r="X30" s="175"/>
      <c r="Y30" s="181"/>
    </row>
    <row r="31" spans="1:25" ht="30" customHeight="1" thickBot="1" x14ac:dyDescent="0.25">
      <c r="A31" s="1"/>
      <c r="B31" s="179"/>
      <c r="C31" s="180"/>
      <c r="D31" s="175"/>
      <c r="E31" s="175"/>
      <c r="F31" s="243" t="s">
        <v>47</v>
      </c>
      <c r="G31" s="244">
        <f>E29*25%</f>
        <v>0</v>
      </c>
      <c r="H31" s="159"/>
      <c r="I31" s="175"/>
      <c r="J31" s="181"/>
      <c r="K31" s="26" t="s">
        <v>86</v>
      </c>
      <c r="L31" s="69">
        <f>J29*30%</f>
        <v>0</v>
      </c>
      <c r="M31" s="115"/>
      <c r="N31" s="175"/>
      <c r="O31" s="181"/>
      <c r="P31" s="175"/>
      <c r="Q31" s="233"/>
      <c r="R31" s="198"/>
      <c r="S31" s="175"/>
      <c r="T31" s="181"/>
      <c r="U31" s="174" t="s">
        <v>87</v>
      </c>
      <c r="V31" s="174">
        <f>T29*5%</f>
        <v>0</v>
      </c>
      <c r="W31" s="163"/>
      <c r="X31" s="175"/>
      <c r="Y31" s="181"/>
    </row>
    <row r="32" spans="1:25" ht="17" customHeight="1" thickBot="1" x14ac:dyDescent="0.25">
      <c r="A32" s="1"/>
      <c r="B32" s="212"/>
      <c r="C32" s="213"/>
      <c r="D32" s="209"/>
      <c r="E32" s="209"/>
      <c r="F32" s="162"/>
      <c r="G32" s="162"/>
      <c r="H32" s="160"/>
      <c r="I32" s="209"/>
      <c r="J32" s="210"/>
      <c r="K32" s="68" t="s">
        <v>88</v>
      </c>
      <c r="L32" s="69">
        <f>J29*25%</f>
        <v>0</v>
      </c>
      <c r="M32" s="115"/>
      <c r="N32" s="209"/>
      <c r="O32" s="210"/>
      <c r="P32" s="209"/>
      <c r="Q32" s="201"/>
      <c r="R32" s="208"/>
      <c r="S32" s="209"/>
      <c r="T32" s="210"/>
      <c r="U32" s="201"/>
      <c r="V32" s="201"/>
      <c r="W32" s="245"/>
      <c r="X32" s="209"/>
      <c r="Y32" s="210"/>
    </row>
    <row r="33" spans="1:25" ht="46.25" customHeight="1" thickBot="1" x14ac:dyDescent="0.25">
      <c r="A33" s="1"/>
      <c r="B33" s="177" t="s">
        <v>53</v>
      </c>
      <c r="C33" s="237"/>
      <c r="D33" s="246">
        <v>0.01</v>
      </c>
      <c r="E33" s="239">
        <f>$E$18*D33</f>
        <v>0</v>
      </c>
      <c r="F33" s="174"/>
      <c r="G33" s="174"/>
      <c r="H33" s="164"/>
      <c r="I33" s="161">
        <v>0.04</v>
      </c>
      <c r="J33" s="174">
        <f>$E$18*I33</f>
        <v>0</v>
      </c>
      <c r="K33" s="174"/>
      <c r="L33" s="174"/>
      <c r="M33" s="163"/>
      <c r="N33" s="161">
        <v>0.06</v>
      </c>
      <c r="O33" s="174">
        <f>$E$18*N33</f>
        <v>0</v>
      </c>
      <c r="P33" s="174"/>
      <c r="Q33" s="174"/>
      <c r="R33" s="163"/>
      <c r="S33" s="161">
        <v>7.0000000000000007E-2</v>
      </c>
      <c r="T33" s="174">
        <f>$E$18*S33</f>
        <v>0</v>
      </c>
      <c r="U33" s="174"/>
      <c r="V33" s="174"/>
      <c r="W33" s="164"/>
      <c r="X33" s="161">
        <f>D33+I33+N33+S33</f>
        <v>0.18</v>
      </c>
      <c r="Y33" s="199">
        <f>$E$18*X33</f>
        <v>0</v>
      </c>
    </row>
    <row r="34" spans="1:25" ht="20" customHeight="1" thickBot="1" x14ac:dyDescent="0.25">
      <c r="A34" s="1"/>
      <c r="B34" s="212"/>
      <c r="C34" s="238"/>
      <c r="D34" s="232"/>
      <c r="E34" s="232"/>
      <c r="F34" s="162"/>
      <c r="G34" s="162"/>
      <c r="H34" s="186"/>
      <c r="I34" s="209"/>
      <c r="J34" s="210"/>
      <c r="K34" s="209"/>
      <c r="L34" s="201"/>
      <c r="M34" s="208"/>
      <c r="N34" s="209"/>
      <c r="O34" s="210"/>
      <c r="P34" s="201"/>
      <c r="Q34" s="201"/>
      <c r="R34" s="208"/>
      <c r="S34" s="209"/>
      <c r="T34" s="210"/>
      <c r="U34" s="162"/>
      <c r="V34" s="162"/>
      <c r="W34" s="186"/>
      <c r="X34" s="209"/>
      <c r="Y34" s="210"/>
    </row>
    <row r="35" spans="1:25" ht="28.25" customHeight="1" outlineLevel="1" thickBot="1" x14ac:dyDescent="0.25">
      <c r="A35" s="1"/>
      <c r="B35" s="227" t="s">
        <v>54</v>
      </c>
      <c r="C35" s="224"/>
      <c r="D35" s="161">
        <v>0.01</v>
      </c>
      <c r="E35" s="174">
        <f>$E$18*D35</f>
        <v>0</v>
      </c>
      <c r="F35" s="174" t="s">
        <v>46</v>
      </c>
      <c r="G35" s="174">
        <f>E35*75%</f>
        <v>0</v>
      </c>
      <c r="H35" s="163"/>
      <c r="I35" s="161">
        <v>0.04</v>
      </c>
      <c r="J35" s="174">
        <f>$E$18*I35</f>
        <v>0</v>
      </c>
      <c r="K35" s="11" t="s">
        <v>83</v>
      </c>
      <c r="L35" s="14">
        <f>J35*5%</f>
        <v>0</v>
      </c>
      <c r="M35" s="110"/>
      <c r="N35" s="161"/>
      <c r="O35" s="174">
        <v>0</v>
      </c>
      <c r="P35" s="161"/>
      <c r="Q35" s="174"/>
      <c r="R35" s="163"/>
      <c r="S35" s="161">
        <v>7.0000000000000007E-2</v>
      </c>
      <c r="T35" s="174">
        <f>$E$18*S35</f>
        <v>0</v>
      </c>
      <c r="U35" s="174" t="s">
        <v>84</v>
      </c>
      <c r="V35" s="174">
        <f>T35*95%</f>
        <v>0</v>
      </c>
      <c r="W35" s="163"/>
      <c r="X35" s="161">
        <f>D35+I35+N35+S35</f>
        <v>0.12000000000000001</v>
      </c>
      <c r="Y35" s="199">
        <f>$E$18*X35</f>
        <v>0</v>
      </c>
    </row>
    <row r="36" spans="1:25" ht="39.5" customHeight="1" outlineLevel="1" thickBot="1" x14ac:dyDescent="0.25">
      <c r="A36" s="1"/>
      <c r="B36" s="241"/>
      <c r="C36" s="242"/>
      <c r="D36" s="175"/>
      <c r="E36" s="233"/>
      <c r="F36" s="162"/>
      <c r="G36" s="201"/>
      <c r="H36" s="160"/>
      <c r="I36" s="175"/>
      <c r="J36" s="181"/>
      <c r="K36" s="26" t="s">
        <v>85</v>
      </c>
      <c r="L36" s="69">
        <f>J35*40%</f>
        <v>0</v>
      </c>
      <c r="M36" s="115"/>
      <c r="N36" s="184"/>
      <c r="O36" s="233"/>
      <c r="P36" s="184"/>
      <c r="Q36" s="233"/>
      <c r="R36" s="198"/>
      <c r="S36" s="175"/>
      <c r="T36" s="181"/>
      <c r="U36" s="201"/>
      <c r="V36" s="201"/>
      <c r="W36" s="245"/>
      <c r="X36" s="175"/>
      <c r="Y36" s="175"/>
    </row>
    <row r="37" spans="1:25" ht="27.5" customHeight="1" outlineLevel="1" thickBot="1" x14ac:dyDescent="0.25">
      <c r="A37" s="1"/>
      <c r="B37" s="241"/>
      <c r="C37" s="242"/>
      <c r="D37" s="175"/>
      <c r="E37" s="233"/>
      <c r="F37" s="174" t="s">
        <v>47</v>
      </c>
      <c r="G37" s="174">
        <f>E35*25%</f>
        <v>0</v>
      </c>
      <c r="H37" s="163"/>
      <c r="I37" s="175"/>
      <c r="J37" s="181"/>
      <c r="K37" s="26" t="s">
        <v>86</v>
      </c>
      <c r="L37" s="69">
        <f>J35*30%</f>
        <v>0</v>
      </c>
      <c r="M37" s="115"/>
      <c r="N37" s="184"/>
      <c r="O37" s="233"/>
      <c r="P37" s="184"/>
      <c r="Q37" s="233"/>
      <c r="R37" s="198"/>
      <c r="S37" s="175"/>
      <c r="T37" s="181"/>
      <c r="U37" s="174" t="s">
        <v>87</v>
      </c>
      <c r="V37" s="174">
        <f>T35*5%</f>
        <v>0</v>
      </c>
      <c r="W37" s="163"/>
      <c r="X37" s="175"/>
      <c r="Y37" s="175"/>
    </row>
    <row r="38" spans="1:25" ht="24.5" customHeight="1" outlineLevel="1" thickBot="1" x14ac:dyDescent="0.25">
      <c r="A38" s="1"/>
      <c r="B38" s="230"/>
      <c r="C38" s="226"/>
      <c r="D38" s="209"/>
      <c r="E38" s="201"/>
      <c r="F38" s="162"/>
      <c r="G38" s="201"/>
      <c r="H38" s="160"/>
      <c r="I38" s="209"/>
      <c r="J38" s="210"/>
      <c r="K38" s="68" t="s">
        <v>88</v>
      </c>
      <c r="L38" s="69">
        <f>J35*25%</f>
        <v>0</v>
      </c>
      <c r="M38" s="115"/>
      <c r="N38" s="197"/>
      <c r="O38" s="201"/>
      <c r="P38" s="197"/>
      <c r="Q38" s="201"/>
      <c r="R38" s="208"/>
      <c r="S38" s="209"/>
      <c r="T38" s="210"/>
      <c r="U38" s="209"/>
      <c r="V38" s="209"/>
      <c r="W38" s="208"/>
      <c r="X38" s="209"/>
      <c r="Y38" s="209"/>
    </row>
    <row r="39" spans="1:25" ht="39.5" customHeight="1" outlineLevel="1" thickBot="1" x14ac:dyDescent="0.25">
      <c r="A39" s="31" t="s">
        <v>55</v>
      </c>
      <c r="B39" s="235" t="s">
        <v>15</v>
      </c>
      <c r="C39" s="236"/>
      <c r="D39" s="17"/>
      <c r="E39" s="13">
        <v>0</v>
      </c>
      <c r="F39" s="13"/>
      <c r="G39" s="13"/>
      <c r="H39" s="110"/>
      <c r="I39" s="18"/>
      <c r="J39" s="13">
        <v>0</v>
      </c>
      <c r="K39" s="13"/>
      <c r="L39" s="15"/>
      <c r="M39" s="114"/>
      <c r="N39" s="17">
        <v>0.06</v>
      </c>
      <c r="O39" s="13">
        <f>$E$18*N39</f>
        <v>0</v>
      </c>
      <c r="P39" s="9" t="s">
        <v>50</v>
      </c>
      <c r="Q39" s="13"/>
      <c r="R39" s="110"/>
      <c r="S39" s="18"/>
      <c r="T39" s="13">
        <v>0</v>
      </c>
      <c r="U39" s="13"/>
      <c r="V39" s="13"/>
      <c r="W39" s="110"/>
      <c r="X39" s="18">
        <f>D39+I39+N39+S39</f>
        <v>0.06</v>
      </c>
      <c r="Y39" s="19">
        <f>$E$18*X39</f>
        <v>0</v>
      </c>
    </row>
    <row r="40" spans="1:25" ht="44" customHeight="1" thickBot="1" x14ac:dyDescent="0.25">
      <c r="A40" s="1"/>
      <c r="B40" s="177" t="s">
        <v>56</v>
      </c>
      <c r="C40" s="237"/>
      <c r="D40" s="231">
        <v>0.01</v>
      </c>
      <c r="E40" s="239">
        <f>$E$18*D40</f>
        <v>0</v>
      </c>
      <c r="F40" s="174"/>
      <c r="G40" s="174"/>
      <c r="H40" s="164"/>
      <c r="I40" s="161">
        <v>0.03</v>
      </c>
      <c r="J40" s="174">
        <f>$E$18*I40</f>
        <v>0</v>
      </c>
      <c r="K40" s="174"/>
      <c r="L40" s="174"/>
      <c r="M40" s="163"/>
      <c r="N40" s="161">
        <v>0.08</v>
      </c>
      <c r="O40" s="174">
        <f>$E$18*N40</f>
        <v>0</v>
      </c>
      <c r="P40" s="182"/>
      <c r="Q40" s="174"/>
      <c r="R40" s="163"/>
      <c r="S40" s="161">
        <v>0.05</v>
      </c>
      <c r="T40" s="174">
        <f>$E$18*S40</f>
        <v>0</v>
      </c>
      <c r="U40" s="174"/>
      <c r="V40" s="174"/>
      <c r="W40" s="164"/>
      <c r="X40" s="161">
        <f>D40+I40+N40+S40</f>
        <v>0.16999999999999998</v>
      </c>
      <c r="Y40" s="199">
        <f>$E$18*X40</f>
        <v>0</v>
      </c>
    </row>
    <row r="41" spans="1:25" ht="15" thickBot="1" x14ac:dyDescent="0.25">
      <c r="A41" s="1"/>
      <c r="B41" s="212"/>
      <c r="C41" s="238"/>
      <c r="D41" s="232"/>
      <c r="E41" s="232"/>
      <c r="F41" s="162"/>
      <c r="G41" s="162"/>
      <c r="H41" s="186"/>
      <c r="I41" s="209"/>
      <c r="J41" s="210"/>
      <c r="K41" s="209"/>
      <c r="L41" s="209"/>
      <c r="M41" s="208"/>
      <c r="N41" s="209"/>
      <c r="O41" s="210"/>
      <c r="P41" s="209"/>
      <c r="Q41" s="210"/>
      <c r="R41" s="208"/>
      <c r="S41" s="209"/>
      <c r="T41" s="210"/>
      <c r="U41" s="162"/>
      <c r="V41" s="162"/>
      <c r="W41" s="186"/>
      <c r="X41" s="209"/>
      <c r="Y41" s="209"/>
    </row>
    <row r="42" spans="1:25" ht="26" customHeight="1" outlineLevel="1" thickBot="1" x14ac:dyDescent="0.25">
      <c r="A42" s="1"/>
      <c r="B42" s="227" t="s">
        <v>58</v>
      </c>
      <c r="C42" s="223"/>
      <c r="D42" s="231">
        <v>0.01</v>
      </c>
      <c r="E42" s="174">
        <f>$E$18*D42</f>
        <v>0</v>
      </c>
      <c r="F42" s="174" t="s">
        <v>46</v>
      </c>
      <c r="G42" s="174">
        <f>E42*75%</f>
        <v>0</v>
      </c>
      <c r="H42" s="163"/>
      <c r="I42" s="161">
        <v>0.01</v>
      </c>
      <c r="J42" s="174">
        <f>$E$18*I42</f>
        <v>0</v>
      </c>
      <c r="K42" s="11" t="s">
        <v>83</v>
      </c>
      <c r="L42" s="14">
        <f>J42*5%</f>
        <v>0</v>
      </c>
      <c r="M42" s="110"/>
      <c r="N42" s="161">
        <v>4.4999999999999998E-2</v>
      </c>
      <c r="O42" s="174">
        <f>$E$18*N42</f>
        <v>0</v>
      </c>
      <c r="P42" s="182" t="s">
        <v>50</v>
      </c>
      <c r="Q42" s="174"/>
      <c r="R42" s="163"/>
      <c r="S42" s="161">
        <v>0.02</v>
      </c>
      <c r="T42" s="174">
        <f>$E$18*S42</f>
        <v>0</v>
      </c>
      <c r="U42" s="174" t="s">
        <v>84</v>
      </c>
      <c r="V42" s="174">
        <f>T42*95%</f>
        <v>0</v>
      </c>
      <c r="W42" s="163"/>
      <c r="X42" s="161">
        <f>D42+I42+N42+S42</f>
        <v>8.5000000000000006E-2</v>
      </c>
      <c r="Y42" s="199">
        <f>$E$18*X42</f>
        <v>0</v>
      </c>
    </row>
    <row r="43" spans="1:25" ht="42.5" customHeight="1" outlineLevel="1" thickBot="1" x14ac:dyDescent="0.25">
      <c r="A43" s="1"/>
      <c r="B43" s="228"/>
      <c r="C43" s="229"/>
      <c r="D43" s="231"/>
      <c r="E43" s="233"/>
      <c r="F43" s="162"/>
      <c r="G43" s="162"/>
      <c r="H43" s="160"/>
      <c r="I43" s="175"/>
      <c r="J43" s="181"/>
      <c r="K43" s="26" t="s">
        <v>85</v>
      </c>
      <c r="L43" s="69">
        <f>J42*40%</f>
        <v>0</v>
      </c>
      <c r="M43" s="115"/>
      <c r="N43" s="175"/>
      <c r="O43" s="181"/>
      <c r="P43" s="175"/>
      <c r="Q43" s="181"/>
      <c r="R43" s="198"/>
      <c r="S43" s="175"/>
      <c r="T43" s="181"/>
      <c r="U43" s="209"/>
      <c r="V43" s="209"/>
      <c r="W43" s="186"/>
      <c r="X43" s="175"/>
      <c r="Y43" s="175"/>
    </row>
    <row r="44" spans="1:25" ht="26.5" customHeight="1" outlineLevel="1" thickBot="1" x14ac:dyDescent="0.25">
      <c r="A44" s="1"/>
      <c r="B44" s="228"/>
      <c r="C44" s="229"/>
      <c r="D44" s="231"/>
      <c r="E44" s="233"/>
      <c r="F44" s="243" t="s">
        <v>47</v>
      </c>
      <c r="G44" s="244">
        <f>E42*25%</f>
        <v>0</v>
      </c>
      <c r="H44" s="159"/>
      <c r="I44" s="175"/>
      <c r="J44" s="181"/>
      <c r="K44" s="26" t="s">
        <v>86</v>
      </c>
      <c r="L44" s="69">
        <f>J42*30%</f>
        <v>0</v>
      </c>
      <c r="M44" s="115"/>
      <c r="N44" s="175"/>
      <c r="O44" s="181"/>
      <c r="P44" s="175"/>
      <c r="Q44" s="181"/>
      <c r="R44" s="198"/>
      <c r="S44" s="175"/>
      <c r="T44" s="181"/>
      <c r="U44" s="174" t="s">
        <v>87</v>
      </c>
      <c r="V44" s="174">
        <f>T42*5%</f>
        <v>0</v>
      </c>
      <c r="W44" s="163"/>
      <c r="X44" s="175"/>
      <c r="Y44" s="175"/>
    </row>
    <row r="45" spans="1:25" ht="27.75" customHeight="1" outlineLevel="1" thickBot="1" x14ac:dyDescent="0.25">
      <c r="A45" s="1"/>
      <c r="B45" s="241"/>
      <c r="C45" s="325"/>
      <c r="D45" s="232"/>
      <c r="E45" s="201"/>
      <c r="F45" s="162"/>
      <c r="G45" s="162"/>
      <c r="H45" s="160"/>
      <c r="I45" s="209"/>
      <c r="J45" s="210"/>
      <c r="K45" s="68" t="s">
        <v>88</v>
      </c>
      <c r="L45" s="69">
        <f>J42*25%</f>
        <v>0</v>
      </c>
      <c r="M45" s="115"/>
      <c r="N45" s="209"/>
      <c r="O45" s="210"/>
      <c r="P45" s="209"/>
      <c r="Q45" s="210"/>
      <c r="R45" s="208"/>
      <c r="S45" s="209"/>
      <c r="T45" s="210"/>
      <c r="U45" s="209"/>
      <c r="V45" s="209"/>
      <c r="W45" s="186"/>
      <c r="X45" s="209"/>
      <c r="Y45" s="209"/>
    </row>
    <row r="46" spans="1:25" ht="51" customHeight="1" outlineLevel="1" thickBot="1" x14ac:dyDescent="0.25">
      <c r="A46" s="221" t="s">
        <v>55</v>
      </c>
      <c r="B46" s="294" t="s">
        <v>16</v>
      </c>
      <c r="C46" s="295"/>
      <c r="D46" s="161"/>
      <c r="E46" s="174">
        <v>0</v>
      </c>
      <c r="F46" s="161"/>
      <c r="G46" s="161"/>
      <c r="H46" s="185"/>
      <c r="I46" s="161">
        <v>0.02</v>
      </c>
      <c r="J46" s="174">
        <f>$E$18*I46</f>
        <v>0</v>
      </c>
      <c r="K46" s="9" t="s">
        <v>83</v>
      </c>
      <c r="L46" s="12">
        <f>J46*5%</f>
        <v>0</v>
      </c>
      <c r="M46" s="108"/>
      <c r="N46" s="161">
        <v>3.5000000000000003E-2</v>
      </c>
      <c r="O46" s="174">
        <f>$E$18*N46</f>
        <v>0</v>
      </c>
      <c r="P46" s="182" t="s">
        <v>50</v>
      </c>
      <c r="Q46" s="174"/>
      <c r="R46" s="163"/>
      <c r="S46" s="161">
        <v>0.03</v>
      </c>
      <c r="T46" s="174">
        <f>$E$18*S46</f>
        <v>0</v>
      </c>
      <c r="U46" s="16" t="s">
        <v>84</v>
      </c>
      <c r="V46" s="13">
        <f>T46*95%</f>
        <v>0</v>
      </c>
      <c r="W46" s="110"/>
      <c r="X46" s="161">
        <f>D46+I46+N46+S46</f>
        <v>8.5000000000000006E-2</v>
      </c>
      <c r="Y46" s="199">
        <f>$E$18*X46</f>
        <v>0</v>
      </c>
    </row>
    <row r="47" spans="1:25" ht="29" customHeight="1" outlineLevel="1" thickBot="1" x14ac:dyDescent="0.25">
      <c r="A47" s="183"/>
      <c r="B47" s="296"/>
      <c r="C47" s="297"/>
      <c r="D47" s="175"/>
      <c r="E47" s="181"/>
      <c r="F47" s="175"/>
      <c r="G47" s="175"/>
      <c r="H47" s="176"/>
      <c r="I47" s="183"/>
      <c r="J47" s="183"/>
      <c r="K47" s="9" t="s">
        <v>85</v>
      </c>
      <c r="L47" s="12">
        <f>J46*40%</f>
        <v>0</v>
      </c>
      <c r="M47" s="108"/>
      <c r="N47" s="175"/>
      <c r="O47" s="181"/>
      <c r="P47" s="175"/>
      <c r="Q47" s="175"/>
      <c r="R47" s="198"/>
      <c r="S47" s="175"/>
      <c r="T47" s="181"/>
      <c r="U47" s="182" t="s">
        <v>87</v>
      </c>
      <c r="V47" s="174">
        <f>T46*5%</f>
        <v>0</v>
      </c>
      <c r="W47" s="163"/>
      <c r="X47" s="175"/>
      <c r="Y47" s="291"/>
    </row>
    <row r="48" spans="1:25" ht="26.5" customHeight="1" outlineLevel="1" thickBot="1" x14ac:dyDescent="0.25">
      <c r="A48" s="183"/>
      <c r="B48" s="298"/>
      <c r="C48" s="299"/>
      <c r="D48" s="183"/>
      <c r="E48" s="302"/>
      <c r="F48" s="183"/>
      <c r="G48" s="183"/>
      <c r="H48" s="165"/>
      <c r="I48" s="183"/>
      <c r="J48" s="183"/>
      <c r="K48" s="9" t="s">
        <v>86</v>
      </c>
      <c r="L48" s="12">
        <f>J46*30%</f>
        <v>0</v>
      </c>
      <c r="M48" s="108"/>
      <c r="N48" s="183"/>
      <c r="O48" s="183"/>
      <c r="P48" s="183"/>
      <c r="Q48" s="183"/>
      <c r="R48" s="234"/>
      <c r="S48" s="183"/>
      <c r="T48" s="183"/>
      <c r="U48" s="183"/>
      <c r="V48" s="183"/>
      <c r="W48" s="165"/>
      <c r="X48" s="183"/>
      <c r="Y48" s="292"/>
    </row>
    <row r="49" spans="1:25" ht="22.25" customHeight="1" outlineLevel="1" thickBot="1" x14ac:dyDescent="0.25">
      <c r="A49" s="162"/>
      <c r="B49" s="300"/>
      <c r="C49" s="301"/>
      <c r="D49" s="162"/>
      <c r="E49" s="205"/>
      <c r="F49" s="162"/>
      <c r="G49" s="162"/>
      <c r="H49" s="186"/>
      <c r="I49" s="162"/>
      <c r="J49" s="162"/>
      <c r="K49" s="9" t="s">
        <v>88</v>
      </c>
      <c r="L49" s="12">
        <f>J46*25%</f>
        <v>0</v>
      </c>
      <c r="M49" s="108"/>
      <c r="N49" s="162"/>
      <c r="O49" s="162"/>
      <c r="P49" s="162"/>
      <c r="Q49" s="162"/>
      <c r="R49" s="160"/>
      <c r="S49" s="162"/>
      <c r="T49" s="162"/>
      <c r="U49" s="162"/>
      <c r="V49" s="162"/>
      <c r="W49" s="186"/>
      <c r="X49" s="162"/>
      <c r="Y49" s="293"/>
    </row>
    <row r="50" spans="1:25" ht="43.25" customHeight="1" thickBot="1" x14ac:dyDescent="0.25">
      <c r="A50" s="1"/>
      <c r="B50" s="320" t="s">
        <v>89</v>
      </c>
      <c r="C50" s="321"/>
      <c r="D50" s="17"/>
      <c r="E50" s="13">
        <v>0</v>
      </c>
      <c r="F50" s="13"/>
      <c r="G50" s="13"/>
      <c r="H50" s="110"/>
      <c r="I50" s="18">
        <v>0.03</v>
      </c>
      <c r="J50" s="13">
        <f>$E$18*I50</f>
        <v>0</v>
      </c>
      <c r="K50" s="11" t="s">
        <v>90</v>
      </c>
      <c r="L50" s="14"/>
      <c r="M50" s="114"/>
      <c r="N50" s="17"/>
      <c r="O50" s="13">
        <v>0</v>
      </c>
      <c r="P50" s="15"/>
      <c r="Q50" s="17"/>
      <c r="R50" s="110"/>
      <c r="S50" s="17"/>
      <c r="T50" s="13">
        <v>0</v>
      </c>
      <c r="U50" s="13"/>
      <c r="V50" s="13"/>
      <c r="W50" s="110"/>
      <c r="X50" s="17">
        <f>D50+I50+Q50+S50</f>
        <v>0.03</v>
      </c>
      <c r="Y50" s="19">
        <f>$E$18*X50</f>
        <v>0</v>
      </c>
    </row>
    <row r="51" spans="1:25" ht="43.25" customHeight="1" thickBot="1" x14ac:dyDescent="0.25">
      <c r="A51" s="1"/>
      <c r="B51" s="322" t="s">
        <v>91</v>
      </c>
      <c r="C51" s="324"/>
      <c r="D51" s="17"/>
      <c r="E51" s="13">
        <v>0</v>
      </c>
      <c r="F51" s="13"/>
      <c r="G51" s="13"/>
      <c r="H51" s="110"/>
      <c r="I51" s="18">
        <v>7.0000000000000007E-2</v>
      </c>
      <c r="J51" s="13">
        <f>$E$18*I51</f>
        <v>0</v>
      </c>
      <c r="K51" s="11" t="s">
        <v>90</v>
      </c>
      <c r="L51" s="14"/>
      <c r="M51" s="114"/>
      <c r="N51" s="17"/>
      <c r="O51" s="13">
        <v>0</v>
      </c>
      <c r="P51" s="15"/>
      <c r="Q51" s="17"/>
      <c r="R51" s="110"/>
      <c r="S51" s="17"/>
      <c r="T51" s="13">
        <v>0</v>
      </c>
      <c r="U51" s="13"/>
      <c r="V51" s="13"/>
      <c r="W51" s="110"/>
      <c r="X51" s="17">
        <f>D51+I51+N51+S51</f>
        <v>7.0000000000000007E-2</v>
      </c>
      <c r="Y51" s="19">
        <f>$E$18*X51</f>
        <v>0</v>
      </c>
    </row>
    <row r="52" spans="1:25" ht="43.25" customHeight="1" thickBot="1" x14ac:dyDescent="0.25">
      <c r="A52" s="1"/>
      <c r="B52" s="322" t="s">
        <v>92</v>
      </c>
      <c r="C52" s="324"/>
      <c r="D52" s="17"/>
      <c r="E52" s="13">
        <v>0</v>
      </c>
      <c r="F52" s="13"/>
      <c r="G52" s="13"/>
      <c r="H52" s="110"/>
      <c r="I52" s="18">
        <v>0.08</v>
      </c>
      <c r="J52" s="13">
        <f>$E$18*I52</f>
        <v>0</v>
      </c>
      <c r="K52" s="11" t="s">
        <v>90</v>
      </c>
      <c r="L52" s="14"/>
      <c r="M52" s="114"/>
      <c r="N52" s="17"/>
      <c r="O52" s="13">
        <v>0</v>
      </c>
      <c r="P52" s="15"/>
      <c r="Q52" s="17"/>
      <c r="R52" s="110"/>
      <c r="S52" s="17"/>
      <c r="T52" s="13">
        <v>0</v>
      </c>
      <c r="U52" s="13"/>
      <c r="V52" s="13"/>
      <c r="W52" s="110"/>
      <c r="X52" s="17">
        <f>D52+I52+N52+S52</f>
        <v>0.08</v>
      </c>
      <c r="Y52" s="19">
        <f>$E$18*X52</f>
        <v>0</v>
      </c>
    </row>
    <row r="53" spans="1:25" ht="43.25" customHeight="1" thickBot="1" x14ac:dyDescent="0.25">
      <c r="A53" s="1"/>
      <c r="B53" s="313" t="s">
        <v>93</v>
      </c>
      <c r="C53" s="317"/>
      <c r="D53" s="161"/>
      <c r="E53" s="13">
        <v>0</v>
      </c>
      <c r="F53" s="161"/>
      <c r="G53" s="161"/>
      <c r="H53" s="185"/>
      <c r="I53" s="161">
        <v>0.01</v>
      </c>
      <c r="J53" s="174">
        <f>$E$18*I53</f>
        <v>0</v>
      </c>
      <c r="K53" s="11" t="s">
        <v>94</v>
      </c>
      <c r="L53" s="14">
        <f>J53*10%</f>
        <v>0</v>
      </c>
      <c r="M53" s="114"/>
      <c r="N53" s="161"/>
      <c r="O53" s="174">
        <v>0</v>
      </c>
      <c r="P53" s="161"/>
      <c r="Q53" s="161"/>
      <c r="R53" s="185"/>
      <c r="S53" s="161"/>
      <c r="T53" s="174">
        <v>0</v>
      </c>
      <c r="U53" s="161"/>
      <c r="V53" s="161"/>
      <c r="W53" s="163"/>
      <c r="X53" s="161">
        <f>D53+I53+N53+T53</f>
        <v>0.01</v>
      </c>
      <c r="Y53" s="199">
        <f>$E$18*X53</f>
        <v>0</v>
      </c>
    </row>
    <row r="54" spans="1:25" ht="43.25" customHeight="1" thickBot="1" x14ac:dyDescent="0.25">
      <c r="A54" s="1"/>
      <c r="B54" s="318"/>
      <c r="C54" s="319"/>
      <c r="D54" s="162"/>
      <c r="E54" s="13">
        <v>0</v>
      </c>
      <c r="F54" s="162"/>
      <c r="G54" s="162"/>
      <c r="H54" s="186"/>
      <c r="I54" s="162"/>
      <c r="J54" s="205"/>
      <c r="K54" s="11" t="s">
        <v>95</v>
      </c>
      <c r="L54" s="14">
        <f>J53*90%</f>
        <v>0</v>
      </c>
      <c r="M54" s="114"/>
      <c r="N54" s="162"/>
      <c r="O54" s="205"/>
      <c r="P54" s="162"/>
      <c r="Q54" s="162"/>
      <c r="R54" s="186"/>
      <c r="S54" s="162"/>
      <c r="T54" s="205"/>
      <c r="U54" s="162"/>
      <c r="V54" s="162"/>
      <c r="W54" s="160"/>
      <c r="X54" s="162"/>
      <c r="Y54" s="162"/>
    </row>
    <row r="55" spans="1:25" ht="43.25" customHeight="1" thickBot="1" x14ac:dyDescent="0.25">
      <c r="A55" s="1"/>
      <c r="B55" s="313" t="s">
        <v>96</v>
      </c>
      <c r="C55" s="317"/>
      <c r="D55" s="161"/>
      <c r="E55" s="13">
        <v>0</v>
      </c>
      <c r="F55" s="161"/>
      <c r="G55" s="161"/>
      <c r="H55" s="185"/>
      <c r="I55" s="161">
        <v>0.04</v>
      </c>
      <c r="J55" s="174">
        <f>$E$18*I55</f>
        <v>0</v>
      </c>
      <c r="K55" s="11" t="s">
        <v>94</v>
      </c>
      <c r="L55" s="14">
        <f>J55*10%</f>
        <v>0</v>
      </c>
      <c r="M55" s="114"/>
      <c r="N55" s="161"/>
      <c r="O55" s="174">
        <v>0</v>
      </c>
      <c r="P55" s="161"/>
      <c r="Q55" s="161"/>
      <c r="R55" s="185"/>
      <c r="S55" s="161"/>
      <c r="T55" s="174">
        <v>0</v>
      </c>
      <c r="U55" s="161"/>
      <c r="V55" s="161"/>
      <c r="W55" s="163"/>
      <c r="X55" s="161">
        <f>D55+I55+N55+S55</f>
        <v>0.04</v>
      </c>
      <c r="Y55" s="199">
        <f>$E$18*X55</f>
        <v>0</v>
      </c>
    </row>
    <row r="56" spans="1:25" ht="43.25" customHeight="1" thickBot="1" x14ac:dyDescent="0.25">
      <c r="A56" s="1"/>
      <c r="B56" s="318"/>
      <c r="C56" s="319"/>
      <c r="D56" s="162"/>
      <c r="E56" s="13">
        <v>0</v>
      </c>
      <c r="F56" s="162"/>
      <c r="G56" s="162"/>
      <c r="H56" s="186"/>
      <c r="I56" s="162"/>
      <c r="J56" s="205"/>
      <c r="K56" s="11" t="s">
        <v>95</v>
      </c>
      <c r="L56" s="14">
        <f>J55*90%</f>
        <v>0</v>
      </c>
      <c r="M56" s="114"/>
      <c r="N56" s="162"/>
      <c r="O56" s="205"/>
      <c r="P56" s="162"/>
      <c r="Q56" s="162"/>
      <c r="R56" s="186"/>
      <c r="S56" s="162"/>
      <c r="T56" s="205"/>
      <c r="U56" s="162"/>
      <c r="V56" s="162"/>
      <c r="W56" s="160"/>
      <c r="X56" s="162"/>
      <c r="Y56" s="162"/>
    </row>
    <row r="57" spans="1:25" ht="40.25" customHeight="1" outlineLevel="1" thickBot="1" x14ac:dyDescent="0.25">
      <c r="A57" s="31" t="s">
        <v>55</v>
      </c>
      <c r="B57" s="322" t="s">
        <v>17</v>
      </c>
      <c r="C57" s="323"/>
      <c r="D57" s="17"/>
      <c r="E57" s="13">
        <v>0</v>
      </c>
      <c r="F57" s="13"/>
      <c r="G57" s="13"/>
      <c r="H57" s="110"/>
      <c r="I57" s="17"/>
      <c r="J57" s="13">
        <v>0</v>
      </c>
      <c r="K57" s="13"/>
      <c r="L57" s="15"/>
      <c r="M57" s="114"/>
      <c r="N57" s="17">
        <v>0.04</v>
      </c>
      <c r="O57" s="13">
        <f>$E$18*N57</f>
        <v>0</v>
      </c>
      <c r="P57" s="9" t="s">
        <v>50</v>
      </c>
      <c r="Q57" s="13"/>
      <c r="R57" s="110"/>
      <c r="S57" s="17"/>
      <c r="T57" s="13">
        <v>0</v>
      </c>
      <c r="U57" s="13"/>
      <c r="V57" s="13"/>
      <c r="W57" s="110"/>
      <c r="X57" s="17">
        <f>D57+I57+N57+S57</f>
        <v>0.04</v>
      </c>
      <c r="Y57" s="19">
        <f>$E$18*X57</f>
        <v>0</v>
      </c>
    </row>
    <row r="58" spans="1:25" ht="40.25" customHeight="1" outlineLevel="1" thickBot="1" x14ac:dyDescent="0.25">
      <c r="A58" s="70"/>
      <c r="B58" s="313" t="s">
        <v>97</v>
      </c>
      <c r="C58" s="317"/>
      <c r="D58" s="161"/>
      <c r="E58" s="174">
        <v>0</v>
      </c>
      <c r="F58" s="161"/>
      <c r="G58" s="161"/>
      <c r="H58" s="185"/>
      <c r="I58" s="161"/>
      <c r="J58" s="174">
        <v>0</v>
      </c>
      <c r="K58" s="161"/>
      <c r="L58" s="161"/>
      <c r="M58" s="163"/>
      <c r="N58" s="161"/>
      <c r="O58" s="174">
        <v>0</v>
      </c>
      <c r="P58" s="161"/>
      <c r="Q58" s="161"/>
      <c r="R58" s="185"/>
      <c r="S58" s="161">
        <v>0.15</v>
      </c>
      <c r="T58" s="174">
        <f>$E$18*S58</f>
        <v>0</v>
      </c>
      <c r="U58" s="11" t="s">
        <v>84</v>
      </c>
      <c r="V58" s="13">
        <f>T58*95%</f>
        <v>0</v>
      </c>
      <c r="W58" s="110"/>
      <c r="X58" s="161">
        <f>D58+I58+N58+S58</f>
        <v>0.15</v>
      </c>
      <c r="Y58" s="199">
        <f>$E$18*X58</f>
        <v>0</v>
      </c>
    </row>
    <row r="59" spans="1:25" ht="40.25" customHeight="1" outlineLevel="1" thickBot="1" x14ac:dyDescent="0.25">
      <c r="A59" s="70"/>
      <c r="B59" s="318"/>
      <c r="C59" s="319"/>
      <c r="D59" s="162"/>
      <c r="E59" s="201"/>
      <c r="F59" s="162"/>
      <c r="G59" s="162"/>
      <c r="H59" s="186"/>
      <c r="I59" s="162"/>
      <c r="J59" s="205"/>
      <c r="K59" s="162"/>
      <c r="L59" s="162"/>
      <c r="M59" s="160"/>
      <c r="N59" s="162"/>
      <c r="O59" s="205"/>
      <c r="P59" s="162"/>
      <c r="Q59" s="162"/>
      <c r="R59" s="186"/>
      <c r="S59" s="162"/>
      <c r="T59" s="205"/>
      <c r="U59" s="11" t="s">
        <v>87</v>
      </c>
      <c r="V59" s="67">
        <f>T58*5%</f>
        <v>0</v>
      </c>
      <c r="W59" s="116"/>
      <c r="X59" s="162"/>
      <c r="Y59" s="162"/>
    </row>
    <row r="60" spans="1:25" ht="40.25" customHeight="1" outlineLevel="1" thickBot="1" x14ac:dyDescent="0.25">
      <c r="A60" s="70"/>
      <c r="B60" s="304" t="s">
        <v>98</v>
      </c>
      <c r="C60" s="305"/>
      <c r="D60" s="243"/>
      <c r="E60" s="308">
        <v>0</v>
      </c>
      <c r="F60" s="243"/>
      <c r="G60" s="243"/>
      <c r="H60" s="303"/>
      <c r="I60" s="243"/>
      <c r="J60" s="244">
        <v>0</v>
      </c>
      <c r="K60" s="243"/>
      <c r="L60" s="243"/>
      <c r="M60" s="159"/>
      <c r="N60" s="243"/>
      <c r="O60" s="244">
        <v>0</v>
      </c>
      <c r="P60" s="243"/>
      <c r="Q60" s="243"/>
      <c r="R60" s="303"/>
      <c r="S60" s="161">
        <v>0.1</v>
      </c>
      <c r="T60" s="174">
        <f>$E$18*S60</f>
        <v>0</v>
      </c>
      <c r="U60" s="11" t="s">
        <v>84</v>
      </c>
      <c r="V60" s="13">
        <f>T60*95%</f>
        <v>0</v>
      </c>
      <c r="W60" s="116"/>
      <c r="X60" s="161">
        <f>D60+I60+N60+S60</f>
        <v>0.1</v>
      </c>
      <c r="Y60" s="199">
        <f>$E$18*X60</f>
        <v>0</v>
      </c>
    </row>
    <row r="61" spans="1:25" ht="40.25" customHeight="1" outlineLevel="1" thickBot="1" x14ac:dyDescent="0.25">
      <c r="A61" s="70"/>
      <c r="B61" s="306"/>
      <c r="C61" s="307"/>
      <c r="D61" s="162"/>
      <c r="E61" s="309"/>
      <c r="F61" s="162"/>
      <c r="G61" s="162"/>
      <c r="H61" s="186"/>
      <c r="I61" s="162"/>
      <c r="J61" s="205"/>
      <c r="K61" s="162"/>
      <c r="L61" s="162"/>
      <c r="M61" s="160"/>
      <c r="N61" s="162"/>
      <c r="O61" s="205"/>
      <c r="P61" s="162"/>
      <c r="Q61" s="162"/>
      <c r="R61" s="186"/>
      <c r="S61" s="162"/>
      <c r="T61" s="205"/>
      <c r="U61" s="11" t="s">
        <v>87</v>
      </c>
      <c r="V61" s="67">
        <f>T60*5%</f>
        <v>0</v>
      </c>
      <c r="W61" s="116"/>
      <c r="X61" s="162"/>
      <c r="Y61" s="162"/>
    </row>
    <row r="62" spans="1:25" ht="42.5" customHeight="1" thickBot="1" x14ac:dyDescent="0.25">
      <c r="A62" s="1"/>
      <c r="B62" s="313" t="s">
        <v>62</v>
      </c>
      <c r="C62" s="314"/>
      <c r="D62" s="161"/>
      <c r="E62" s="174">
        <v>0</v>
      </c>
      <c r="F62" s="174"/>
      <c r="G62" s="174"/>
      <c r="H62" s="163"/>
      <c r="I62" s="174"/>
      <c r="J62" s="174">
        <v>0</v>
      </c>
      <c r="K62" s="174"/>
      <c r="L62" s="174"/>
      <c r="M62" s="163"/>
      <c r="N62" s="174"/>
      <c r="O62" s="174">
        <v>0</v>
      </c>
      <c r="P62" s="174"/>
      <c r="Q62" s="174"/>
      <c r="R62" s="163"/>
      <c r="S62" s="161">
        <v>0.01</v>
      </c>
      <c r="T62" s="174">
        <f>$E$18*S62</f>
        <v>0</v>
      </c>
      <c r="U62" s="9" t="s">
        <v>84</v>
      </c>
      <c r="V62" s="13">
        <f>T62*95%</f>
        <v>0</v>
      </c>
      <c r="W62" s="114"/>
      <c r="X62" s="161">
        <f>D62+I62+Q62+S62</f>
        <v>0.01</v>
      </c>
      <c r="Y62" s="199">
        <f>$E$18*X62</f>
        <v>0</v>
      </c>
    </row>
    <row r="63" spans="1:25" ht="32.5" customHeight="1" thickBot="1" x14ac:dyDescent="0.25">
      <c r="A63" s="1"/>
      <c r="B63" s="315"/>
      <c r="C63" s="316"/>
      <c r="D63" s="209"/>
      <c r="E63" s="201"/>
      <c r="F63" s="209"/>
      <c r="G63" s="209"/>
      <c r="H63" s="208"/>
      <c r="I63" s="209"/>
      <c r="J63" s="210"/>
      <c r="K63" s="209"/>
      <c r="L63" s="209"/>
      <c r="M63" s="208"/>
      <c r="N63" s="209"/>
      <c r="O63" s="210"/>
      <c r="P63" s="209"/>
      <c r="Q63" s="209"/>
      <c r="R63" s="208"/>
      <c r="S63" s="209"/>
      <c r="T63" s="210"/>
      <c r="U63" s="26" t="s">
        <v>87</v>
      </c>
      <c r="V63" s="13">
        <f>T62*5%</f>
        <v>0</v>
      </c>
      <c r="W63" s="115"/>
      <c r="X63" s="209"/>
      <c r="Y63" s="209"/>
    </row>
    <row r="64" spans="1:25" ht="33" customHeight="1" thickBot="1" x14ac:dyDescent="0.25">
      <c r="A64" s="1"/>
      <c r="B64" s="312" t="s">
        <v>99</v>
      </c>
      <c r="C64" s="312"/>
      <c r="D64" s="59"/>
      <c r="E64" s="62">
        <v>0</v>
      </c>
      <c r="F64" s="59"/>
      <c r="G64" s="59"/>
      <c r="H64" s="111"/>
      <c r="I64" s="59"/>
      <c r="J64" s="76">
        <v>0</v>
      </c>
      <c r="K64" s="59"/>
      <c r="L64" s="59"/>
      <c r="M64" s="111"/>
      <c r="N64" s="59"/>
      <c r="O64" s="76">
        <v>0</v>
      </c>
      <c r="P64" s="59"/>
      <c r="Q64" s="59"/>
      <c r="R64" s="111"/>
      <c r="S64" s="60">
        <v>0.03</v>
      </c>
      <c r="T64" s="61">
        <f>$E$18*S64</f>
        <v>0</v>
      </c>
      <c r="U64" s="26" t="s">
        <v>100</v>
      </c>
      <c r="V64" s="64"/>
      <c r="W64" s="109"/>
      <c r="X64" s="73">
        <f>D64+I64+N64+S64</f>
        <v>0.03</v>
      </c>
      <c r="Y64" s="74">
        <f>$E$18*X64</f>
        <v>0</v>
      </c>
    </row>
    <row r="65" spans="1:25" ht="27.5" customHeight="1" thickBot="1" x14ac:dyDescent="0.25">
      <c r="A65" s="1"/>
      <c r="B65" s="312" t="s">
        <v>101</v>
      </c>
      <c r="C65" s="312"/>
      <c r="D65" s="56"/>
      <c r="E65" s="57">
        <v>0</v>
      </c>
      <c r="F65" s="18"/>
      <c r="G65" s="18"/>
      <c r="H65" s="107"/>
      <c r="I65" s="18"/>
      <c r="J65" s="11">
        <v>0</v>
      </c>
      <c r="K65" s="18"/>
      <c r="L65" s="18"/>
      <c r="M65" s="107"/>
      <c r="N65" s="18"/>
      <c r="O65" s="11">
        <v>0</v>
      </c>
      <c r="P65" s="18"/>
      <c r="Q65" s="18"/>
      <c r="R65" s="107"/>
      <c r="S65" s="56">
        <v>0.02</v>
      </c>
      <c r="T65" s="57">
        <f>$E$18*S65</f>
        <v>0</v>
      </c>
      <c r="U65" s="26" t="s">
        <v>100</v>
      </c>
      <c r="V65" s="13"/>
      <c r="W65" s="110"/>
      <c r="X65" s="56">
        <f>D65+I65+Q65+S65</f>
        <v>0.02</v>
      </c>
      <c r="Y65" s="58">
        <f>$E$18*X65</f>
        <v>0</v>
      </c>
    </row>
    <row r="66" spans="1:25" ht="16" thickBot="1" x14ac:dyDescent="0.25">
      <c r="A66" s="1"/>
      <c r="B66" s="33"/>
      <c r="C66" s="33"/>
      <c r="D66" s="17">
        <f>SUM(D27+D29+D33+D40+D50+D51+D52+D53+D55+D57+D58+D61+D62+D64+D65)</f>
        <v>0.03</v>
      </c>
      <c r="E66" s="13">
        <f>SUM(E27:E65)-E46-E42-E39-E35</f>
        <v>0</v>
      </c>
      <c r="F66" s="4"/>
      <c r="G66" s="4"/>
      <c r="H66" s="4"/>
      <c r="I66" s="71">
        <f>SUM(I27+I29+I33+I40+I50+I51+I52+I53+I55)</f>
        <v>0.32</v>
      </c>
      <c r="J66" s="72">
        <f>SUM(J27:J65)-J46-J42-J39-J35</f>
        <v>0</v>
      </c>
      <c r="K66" s="4"/>
      <c r="L66" s="3"/>
      <c r="M66" s="3"/>
      <c r="N66" s="71">
        <f>SUM(N27+N29+N33+N40+N50+N57)</f>
        <v>0.2</v>
      </c>
      <c r="O66" s="72">
        <f>SUM(O27:O65)-O46-O42-O39-O35</f>
        <v>0</v>
      </c>
      <c r="P66" s="3"/>
      <c r="Q66" s="3"/>
      <c r="R66" s="4"/>
      <c r="S66" s="41">
        <f>SUM(S27+S29+S33+S40+S50+S58+S60+S62+S64+S65)</f>
        <v>0.45000000000000007</v>
      </c>
      <c r="T66" s="13">
        <f>SUM(T27:T65)-T46-T42-T39-T35</f>
        <v>0</v>
      </c>
      <c r="U66" s="42"/>
      <c r="V66" s="42"/>
      <c r="W66" s="42"/>
      <c r="X66" s="65">
        <f>SUM(X27+X29+X33+X40+X50+X51+X52+X53+X55+X57+X58+X60+X62+X64+X65)</f>
        <v>1</v>
      </c>
      <c r="Y66" s="66">
        <f>SUM(Y27:Y65)-Y46-Y42-Y39-Y35</f>
        <v>0</v>
      </c>
    </row>
    <row r="67" spans="1:25" x14ac:dyDescent="0.2"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U67" s="34"/>
      <c r="V67" s="34"/>
      <c r="W67" s="34"/>
      <c r="X67" s="34"/>
      <c r="Y67" s="34"/>
    </row>
    <row r="68" spans="1:25" ht="15" thickBot="1" x14ac:dyDescent="0.25"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U68" s="34"/>
      <c r="V68" s="34"/>
      <c r="W68" s="34"/>
      <c r="X68" s="34"/>
      <c r="Y68" s="34"/>
    </row>
    <row r="69" spans="1:25" ht="15" customHeight="1" thickBot="1" x14ac:dyDescent="0.25">
      <c r="B69" s="187" t="s">
        <v>64</v>
      </c>
      <c r="C69" s="190"/>
      <c r="D69" s="187" t="s">
        <v>6</v>
      </c>
      <c r="E69" s="188"/>
      <c r="F69" s="189"/>
      <c r="G69" s="169"/>
      <c r="H69" s="191"/>
      <c r="I69" s="192" t="s">
        <v>7</v>
      </c>
      <c r="J69" s="193"/>
      <c r="K69" s="194"/>
      <c r="L69" s="169"/>
      <c r="M69" s="143"/>
      <c r="N69" s="187" t="s">
        <v>8</v>
      </c>
      <c r="O69" s="188"/>
      <c r="P69" s="189"/>
      <c r="Q69" s="169"/>
      <c r="R69" s="143"/>
      <c r="S69" s="187" t="s">
        <v>9</v>
      </c>
      <c r="T69" s="188"/>
      <c r="U69" s="189"/>
      <c r="V69" s="169"/>
      <c r="W69" s="143"/>
      <c r="X69" s="187" t="s">
        <v>35</v>
      </c>
      <c r="Y69" s="188"/>
    </row>
    <row r="70" spans="1:25" ht="15" customHeight="1" thickBot="1" x14ac:dyDescent="0.25">
      <c r="B70" s="310" t="s">
        <v>65</v>
      </c>
      <c r="C70" s="311"/>
      <c r="D70" s="43">
        <f>SUM(D27+D29+D33+D40)</f>
        <v>0.03</v>
      </c>
      <c r="E70" s="20">
        <f>$E$18*D70</f>
        <v>0</v>
      </c>
      <c r="F70" s="172"/>
      <c r="G70" s="169"/>
      <c r="H70" s="143"/>
      <c r="I70" s="43">
        <f>SUM(I29+I33+I42+I50+I51+I52+I53+I55)</f>
        <v>0.3</v>
      </c>
      <c r="J70" s="20">
        <f>$E$18*I70</f>
        <v>0</v>
      </c>
      <c r="K70" s="172"/>
      <c r="L70" s="169"/>
      <c r="M70" s="143"/>
      <c r="N70" s="43">
        <f>SUM(N29+N42)</f>
        <v>6.5000000000000002E-2</v>
      </c>
      <c r="O70" s="20">
        <f>$E$18*N70</f>
        <v>0</v>
      </c>
      <c r="P70" s="172"/>
      <c r="Q70" s="169"/>
      <c r="R70" s="143"/>
      <c r="S70" s="44">
        <f>SUM(S29+S33+S42+S58+S60+S62+S64+S65)</f>
        <v>0.42000000000000004</v>
      </c>
      <c r="T70" s="20">
        <f>$E$18*S70</f>
        <v>0</v>
      </c>
      <c r="U70" s="173"/>
      <c r="V70" s="169"/>
      <c r="W70" s="143"/>
      <c r="X70" s="43">
        <f>SUM(D70+I70+N70+S70)</f>
        <v>0.81499999999999995</v>
      </c>
      <c r="Y70" s="20">
        <f>$E$18*X70</f>
        <v>0</v>
      </c>
    </row>
    <row r="71" spans="1:25" ht="24" customHeight="1" thickBot="1" x14ac:dyDescent="0.25">
      <c r="B71" s="166" t="s">
        <v>66</v>
      </c>
      <c r="C71" s="167"/>
      <c r="D71" s="45"/>
      <c r="E71" s="21">
        <f>$E$18*D71</f>
        <v>0</v>
      </c>
      <c r="F71" s="46"/>
      <c r="G71" s="46"/>
      <c r="H71" s="46"/>
      <c r="I71" s="47">
        <f>I46</f>
        <v>0.02</v>
      </c>
      <c r="J71" s="21">
        <f>$E$18*I71</f>
        <v>0</v>
      </c>
      <c r="K71" s="168"/>
      <c r="L71" s="169"/>
      <c r="M71" s="143"/>
      <c r="N71" s="48">
        <f>SUM(N39+N46+N57)</f>
        <v>0.13500000000000001</v>
      </c>
      <c r="O71" s="21">
        <f>$E$18*N71</f>
        <v>0</v>
      </c>
      <c r="P71" s="168"/>
      <c r="Q71" s="169"/>
      <c r="R71" s="143"/>
      <c r="S71" s="49">
        <f>S46</f>
        <v>0.03</v>
      </c>
      <c r="T71" s="21">
        <f>$E$18*S71</f>
        <v>0</v>
      </c>
      <c r="U71" s="50"/>
      <c r="V71" s="50"/>
      <c r="W71" s="50"/>
      <c r="X71" s="48">
        <f>SUM(D71+I71+N71+S71)</f>
        <v>0.185</v>
      </c>
      <c r="Y71" s="21">
        <f>$E$18*X71</f>
        <v>0</v>
      </c>
    </row>
    <row r="72" spans="1:25" ht="15" thickBot="1" x14ac:dyDescent="0.25">
      <c r="B72" s="51"/>
      <c r="C72" s="51"/>
      <c r="D72" s="52">
        <f>SUM(D70:D71)</f>
        <v>0.03</v>
      </c>
      <c r="E72" s="27">
        <f>SUM(E70:E71)</f>
        <v>0</v>
      </c>
      <c r="F72" s="42"/>
      <c r="G72" s="42"/>
      <c r="H72" s="42"/>
      <c r="I72" s="17">
        <f>SUM(I70:I71)</f>
        <v>0.32</v>
      </c>
      <c r="J72" s="27">
        <f>SUM(J70:J71)</f>
        <v>0</v>
      </c>
      <c r="K72" s="42"/>
      <c r="L72" s="34"/>
      <c r="M72" s="42"/>
      <c r="N72" s="41">
        <f>SUM(N70:N71)</f>
        <v>0.2</v>
      </c>
      <c r="O72" s="27">
        <f t="shared" ref="O72" si="0">SUM(O70:O71)</f>
        <v>0</v>
      </c>
      <c r="P72" s="42"/>
      <c r="Q72" s="34"/>
      <c r="R72" s="42"/>
      <c r="S72" s="41">
        <f>SUM(S70:S71)</f>
        <v>0.45000000000000007</v>
      </c>
      <c r="T72" s="27">
        <f t="shared" ref="T72:Y72" si="1">SUM(T70:T71)</f>
        <v>0</v>
      </c>
      <c r="U72" s="42"/>
      <c r="V72" s="42"/>
      <c r="W72" s="42"/>
      <c r="X72" s="41">
        <f>SUM(X70:X71)</f>
        <v>1</v>
      </c>
      <c r="Y72" s="53">
        <f t="shared" si="1"/>
        <v>0</v>
      </c>
    </row>
    <row r="73" spans="1:25" x14ac:dyDescent="0.2">
      <c r="B73" s="51"/>
      <c r="C73" s="51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54"/>
      <c r="S73" s="34"/>
      <c r="U73" s="34"/>
      <c r="V73" s="34"/>
      <c r="W73" s="34"/>
      <c r="X73" s="34"/>
      <c r="Y73" s="34"/>
    </row>
    <row r="76" spans="1:25" ht="15.75" customHeight="1" x14ac:dyDescent="0.2"/>
    <row r="77" spans="1:25" ht="15.75" customHeight="1" x14ac:dyDescent="0.2"/>
    <row r="78" spans="1:25" ht="15.75" customHeight="1" x14ac:dyDescent="0.2"/>
    <row r="79" spans="1:25" ht="15.75" customHeight="1" x14ac:dyDescent="0.2"/>
    <row r="80" spans="1:25" ht="15.75" customHeight="1" x14ac:dyDescent="0.2"/>
    <row r="81" spans="3:4" ht="15.75" customHeight="1" x14ac:dyDescent="0.2"/>
    <row r="95" spans="3:4" ht="15" x14ac:dyDescent="0.2">
      <c r="D95"/>
    </row>
    <row r="96" spans="3:4" ht="15" x14ac:dyDescent="0.2">
      <c r="C96"/>
      <c r="D96"/>
    </row>
    <row r="97" spans="3:4" ht="15" x14ac:dyDescent="0.2">
      <c r="C97"/>
      <c r="D97"/>
    </row>
    <row r="98" spans="3:4" ht="15" x14ac:dyDescent="0.2">
      <c r="C98"/>
      <c r="D98"/>
    </row>
    <row r="99" spans="3:4" ht="15" x14ac:dyDescent="0.2">
      <c r="C99"/>
      <c r="D99"/>
    </row>
    <row r="100" spans="3:4" ht="15" x14ac:dyDescent="0.2">
      <c r="C100"/>
      <c r="D100"/>
    </row>
  </sheetData>
  <sheetProtection algorithmName="SHA-512" hashValue="G7f/73/43JoJ6Zx9z3FdNZBpotMkLIt6m/Y3HCdKN+rjugkPhUYbkUUz2wy8HpyW85ga4OlCDB+6AtEH3zJfkw==" saltValue="OizI30Nx8poBgUaIJSFLEg==" spinCount="100000" sheet="1" objects="1" scenarios="1" formatCells="0" formatColumns="0" formatRows="0" autoFilter="0"/>
  <mergeCells count="323">
    <mergeCell ref="A1:Y1"/>
    <mergeCell ref="B3:Y3"/>
    <mergeCell ref="B4:Y4"/>
    <mergeCell ref="B5:Y5"/>
    <mergeCell ref="A8:B8"/>
    <mergeCell ref="A9:B9"/>
    <mergeCell ref="I22:M22"/>
    <mergeCell ref="A10:B10"/>
    <mergeCell ref="A11:B11"/>
    <mergeCell ref="A12:B12"/>
    <mergeCell ref="A13:B13"/>
    <mergeCell ref="A14:B14"/>
    <mergeCell ref="A15:B15"/>
    <mergeCell ref="A16:B16"/>
    <mergeCell ref="Y33:Y34"/>
    <mergeCell ref="S33:S34"/>
    <mergeCell ref="T33:T34"/>
    <mergeCell ref="U33:U34"/>
    <mergeCell ref="V33:V34"/>
    <mergeCell ref="W33:W34"/>
    <mergeCell ref="L40:L41"/>
    <mergeCell ref="M40:M41"/>
    <mergeCell ref="H35:H36"/>
    <mergeCell ref="H37:H38"/>
    <mergeCell ref="N35:N38"/>
    <mergeCell ref="W35:W36"/>
    <mergeCell ref="L33:L34"/>
    <mergeCell ref="M33:M34"/>
    <mergeCell ref="G29:G30"/>
    <mergeCell ref="B29:C32"/>
    <mergeCell ref="B42:C45"/>
    <mergeCell ref="D42:D45"/>
    <mergeCell ref="E42:E45"/>
    <mergeCell ref="F33:F34"/>
    <mergeCell ref="R42:R45"/>
    <mergeCell ref="R40:R41"/>
    <mergeCell ref="D40:D41"/>
    <mergeCell ref="E40:E41"/>
    <mergeCell ref="Q42:Q45"/>
    <mergeCell ref="B40:C41"/>
    <mergeCell ref="G33:G34"/>
    <mergeCell ref="H33:H34"/>
    <mergeCell ref="F40:F41"/>
    <mergeCell ref="G40:G41"/>
    <mergeCell ref="H40:H41"/>
    <mergeCell ref="Q40:Q41"/>
    <mergeCell ref="I40:I41"/>
    <mergeCell ref="J40:J41"/>
    <mergeCell ref="K40:K41"/>
    <mergeCell ref="Q33:Q34"/>
    <mergeCell ref="K33:K34"/>
    <mergeCell ref="R33:R34"/>
    <mergeCell ref="I27:I28"/>
    <mergeCell ref="J27:J28"/>
    <mergeCell ref="K27:K28"/>
    <mergeCell ref="L27:L28"/>
    <mergeCell ref="M27:M28"/>
    <mergeCell ref="N29:N32"/>
    <mergeCell ref="T27:T28"/>
    <mergeCell ref="O29:O32"/>
    <mergeCell ref="P29:P32"/>
    <mergeCell ref="Q29:Q32"/>
    <mergeCell ref="B24:C24"/>
    <mergeCell ref="D24:H24"/>
    <mergeCell ref="I24:M24"/>
    <mergeCell ref="N24:R24"/>
    <mergeCell ref="S24:W24"/>
    <mergeCell ref="X24:Y24"/>
    <mergeCell ref="B23:C23"/>
    <mergeCell ref="D23:H23"/>
    <mergeCell ref="B26:C26"/>
    <mergeCell ref="X26:Y26"/>
    <mergeCell ref="S25:W25"/>
    <mergeCell ref="X25:Y25"/>
    <mergeCell ref="I23:M23"/>
    <mergeCell ref="N23:R23"/>
    <mergeCell ref="S23:W23"/>
    <mergeCell ref="I25:M25"/>
    <mergeCell ref="N25:R25"/>
    <mergeCell ref="X23:Y23"/>
    <mergeCell ref="B25:C25"/>
    <mergeCell ref="D25:H25"/>
    <mergeCell ref="D29:D32"/>
    <mergeCell ref="E29:E32"/>
    <mergeCell ref="I29:I32"/>
    <mergeCell ref="J29:J32"/>
    <mergeCell ref="U31:U32"/>
    <mergeCell ref="R29:R32"/>
    <mergeCell ref="Y29:Y32"/>
    <mergeCell ref="B27:C28"/>
    <mergeCell ref="D27:D28"/>
    <mergeCell ref="E27:E28"/>
    <mergeCell ref="G31:G32"/>
    <mergeCell ref="H29:H30"/>
    <mergeCell ref="H31:H32"/>
    <mergeCell ref="Y27:Y28"/>
    <mergeCell ref="N27:N28"/>
    <mergeCell ref="O27:O28"/>
    <mergeCell ref="P27:P28"/>
    <mergeCell ref="Q27:Q28"/>
    <mergeCell ref="R27:R28"/>
    <mergeCell ref="S27:S28"/>
    <mergeCell ref="S29:S32"/>
    <mergeCell ref="T29:T32"/>
    <mergeCell ref="F29:F30"/>
    <mergeCell ref="F31:F32"/>
    <mergeCell ref="U27:U28"/>
    <mergeCell ref="V27:V28"/>
    <mergeCell ref="W27:W28"/>
    <mergeCell ref="X27:X28"/>
    <mergeCell ref="U40:U41"/>
    <mergeCell ref="V40:V41"/>
    <mergeCell ref="W40:W41"/>
    <mergeCell ref="U29:U30"/>
    <mergeCell ref="V29:V30"/>
    <mergeCell ref="W29:W30"/>
    <mergeCell ref="X33:X34"/>
    <mergeCell ref="V31:V32"/>
    <mergeCell ref="W31:W32"/>
    <mergeCell ref="X29:X32"/>
    <mergeCell ref="W37:W38"/>
    <mergeCell ref="N40:N41"/>
    <mergeCell ref="O40:O41"/>
    <mergeCell ref="P40:P41"/>
    <mergeCell ref="U42:U43"/>
    <mergeCell ref="V42:V43"/>
    <mergeCell ref="X40:X41"/>
    <mergeCell ref="S42:S45"/>
    <mergeCell ref="S40:S41"/>
    <mergeCell ref="S35:S38"/>
    <mergeCell ref="T35:T38"/>
    <mergeCell ref="T40:T41"/>
    <mergeCell ref="W42:W43"/>
    <mergeCell ref="U44:U45"/>
    <mergeCell ref="V44:V45"/>
    <mergeCell ref="W44:W45"/>
    <mergeCell ref="U35:U36"/>
    <mergeCell ref="V35:V36"/>
    <mergeCell ref="O35:O38"/>
    <mergeCell ref="P35:P38"/>
    <mergeCell ref="Q35:Q38"/>
    <mergeCell ref="R35:R38"/>
    <mergeCell ref="F55:F56"/>
    <mergeCell ref="G55:G56"/>
    <mergeCell ref="H55:H56"/>
    <mergeCell ref="F53:F54"/>
    <mergeCell ref="I42:I45"/>
    <mergeCell ref="J42:J45"/>
    <mergeCell ref="N42:N45"/>
    <mergeCell ref="F42:F43"/>
    <mergeCell ref="F44:F45"/>
    <mergeCell ref="G42:G43"/>
    <mergeCell ref="H42:H43"/>
    <mergeCell ref="G44:G45"/>
    <mergeCell ref="H44:H45"/>
    <mergeCell ref="G53:G54"/>
    <mergeCell ref="N55:N56"/>
    <mergeCell ref="X58:X59"/>
    <mergeCell ref="B58:C59"/>
    <mergeCell ref="D58:D59"/>
    <mergeCell ref="E58:E59"/>
    <mergeCell ref="F58:F59"/>
    <mergeCell ref="G58:G59"/>
    <mergeCell ref="H58:H59"/>
    <mergeCell ref="I58:I59"/>
    <mergeCell ref="O42:O45"/>
    <mergeCell ref="P42:P45"/>
    <mergeCell ref="T42:T45"/>
    <mergeCell ref="B50:C50"/>
    <mergeCell ref="B57:C57"/>
    <mergeCell ref="B51:C51"/>
    <mergeCell ref="B52:C52"/>
    <mergeCell ref="B53:C54"/>
    <mergeCell ref="D53:D54"/>
    <mergeCell ref="B55:C56"/>
    <mergeCell ref="D55:D56"/>
    <mergeCell ref="H53:H54"/>
    <mergeCell ref="I53:I54"/>
    <mergeCell ref="J53:J54"/>
    <mergeCell ref="I55:I56"/>
    <mergeCell ref="J55:J56"/>
    <mergeCell ref="X62:X63"/>
    <mergeCell ref="Y62:Y63"/>
    <mergeCell ref="B65:C65"/>
    <mergeCell ref="Q62:Q63"/>
    <mergeCell ref="R62:R63"/>
    <mergeCell ref="S62:S63"/>
    <mergeCell ref="T62:T63"/>
    <mergeCell ref="K62:K63"/>
    <mergeCell ref="L62:L63"/>
    <mergeCell ref="M62:M63"/>
    <mergeCell ref="N62:N63"/>
    <mergeCell ref="O62:O63"/>
    <mergeCell ref="P62:P63"/>
    <mergeCell ref="B62:C63"/>
    <mergeCell ref="D62:D63"/>
    <mergeCell ref="E62:E63"/>
    <mergeCell ref="F62:F63"/>
    <mergeCell ref="G62:G63"/>
    <mergeCell ref="H62:H63"/>
    <mergeCell ref="I62:I63"/>
    <mergeCell ref="J62:J63"/>
    <mergeCell ref="B64:C64"/>
    <mergeCell ref="X69:Y69"/>
    <mergeCell ref="B70:C70"/>
    <mergeCell ref="F70:H70"/>
    <mergeCell ref="K70:M70"/>
    <mergeCell ref="P70:R70"/>
    <mergeCell ref="U70:W70"/>
    <mergeCell ref="B69:C69"/>
    <mergeCell ref="D69:E69"/>
    <mergeCell ref="F69:H69"/>
    <mergeCell ref="I69:J69"/>
    <mergeCell ref="K69:M69"/>
    <mergeCell ref="N69:O69"/>
    <mergeCell ref="P69:R69"/>
    <mergeCell ref="S69:T69"/>
    <mergeCell ref="U69:W69"/>
    <mergeCell ref="B71:C71"/>
    <mergeCell ref="K71:M71"/>
    <mergeCell ref="P71:R71"/>
    <mergeCell ref="J60:J61"/>
    <mergeCell ref="J58:J59"/>
    <mergeCell ref="K60:K61"/>
    <mergeCell ref="L60:L61"/>
    <mergeCell ref="M60:M61"/>
    <mergeCell ref="N60:N61"/>
    <mergeCell ref="O60:O61"/>
    <mergeCell ref="B60:C61"/>
    <mergeCell ref="D60:D61"/>
    <mergeCell ref="E60:E61"/>
    <mergeCell ref="F60:F61"/>
    <mergeCell ref="G60:G61"/>
    <mergeCell ref="H60:H61"/>
    <mergeCell ref="I60:I61"/>
    <mergeCell ref="K58:K59"/>
    <mergeCell ref="L58:L59"/>
    <mergeCell ref="M58:M59"/>
    <mergeCell ref="N58:N59"/>
    <mergeCell ref="O58:O59"/>
    <mergeCell ref="Y60:Y61"/>
    <mergeCell ref="Y55:Y56"/>
    <mergeCell ref="Y53:Y54"/>
    <mergeCell ref="P60:P61"/>
    <mergeCell ref="Q60:Q61"/>
    <mergeCell ref="R60:R61"/>
    <mergeCell ref="S60:S61"/>
    <mergeCell ref="T60:T61"/>
    <mergeCell ref="X53:X54"/>
    <mergeCell ref="X55:X56"/>
    <mergeCell ref="X60:X61"/>
    <mergeCell ref="W53:W54"/>
    <mergeCell ref="T55:T56"/>
    <mergeCell ref="Y58:Y59"/>
    <mergeCell ref="P58:P59"/>
    <mergeCell ref="Q58:Q59"/>
    <mergeCell ref="R58:R59"/>
    <mergeCell ref="S58:S59"/>
    <mergeCell ref="T58:T59"/>
    <mergeCell ref="U55:U56"/>
    <mergeCell ref="V55:V56"/>
    <mergeCell ref="W55:W56"/>
    <mergeCell ref="T53:T54"/>
    <mergeCell ref="U53:U54"/>
    <mergeCell ref="O55:O56"/>
    <mergeCell ref="P55:P56"/>
    <mergeCell ref="Q55:Q56"/>
    <mergeCell ref="R55:R56"/>
    <mergeCell ref="S55:S56"/>
    <mergeCell ref="N53:N54"/>
    <mergeCell ref="O53:O54"/>
    <mergeCell ref="P53:P54"/>
    <mergeCell ref="Q53:Q54"/>
    <mergeCell ref="R53:R54"/>
    <mergeCell ref="S53:S54"/>
    <mergeCell ref="V53:V54"/>
    <mergeCell ref="N33:N34"/>
    <mergeCell ref="O33:O34"/>
    <mergeCell ref="P33:P34"/>
    <mergeCell ref="I35:I38"/>
    <mergeCell ref="J35:J38"/>
    <mergeCell ref="I33:I34"/>
    <mergeCell ref="J33:J34"/>
    <mergeCell ref="A46:A49"/>
    <mergeCell ref="B46:C49"/>
    <mergeCell ref="D46:D49"/>
    <mergeCell ref="E46:E49"/>
    <mergeCell ref="F46:F49"/>
    <mergeCell ref="G46:G49"/>
    <mergeCell ref="H46:H49"/>
    <mergeCell ref="I46:I49"/>
    <mergeCell ref="J46:J49"/>
    <mergeCell ref="B39:C39"/>
    <mergeCell ref="B35:C38"/>
    <mergeCell ref="D35:D38"/>
    <mergeCell ref="E35:E38"/>
    <mergeCell ref="B33:C34"/>
    <mergeCell ref="D33:D34"/>
    <mergeCell ref="E33:E34"/>
    <mergeCell ref="B6:Y6"/>
    <mergeCell ref="V47:V49"/>
    <mergeCell ref="W47:W49"/>
    <mergeCell ref="X46:X49"/>
    <mergeCell ref="Y46:Y49"/>
    <mergeCell ref="N46:N49"/>
    <mergeCell ref="O46:O49"/>
    <mergeCell ref="P46:P49"/>
    <mergeCell ref="Q46:Q49"/>
    <mergeCell ref="R46:R49"/>
    <mergeCell ref="S46:S49"/>
    <mergeCell ref="T46:T49"/>
    <mergeCell ref="U47:U49"/>
    <mergeCell ref="Y40:Y41"/>
    <mergeCell ref="F35:F36"/>
    <mergeCell ref="F37:F38"/>
    <mergeCell ref="G35:G36"/>
    <mergeCell ref="G37:G38"/>
    <mergeCell ref="X42:X45"/>
    <mergeCell ref="Y42:Y45"/>
    <mergeCell ref="X35:X38"/>
    <mergeCell ref="Y35:Y38"/>
    <mergeCell ref="U37:U38"/>
    <mergeCell ref="V37:V38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03A19-D6FD-4622-B129-E8D8764753E5}">
  <sheetPr>
    <tabColor rgb="FFFF0000"/>
    <pageSetUpPr fitToPage="1"/>
  </sheetPr>
  <dimension ref="A1:Y101"/>
  <sheetViews>
    <sheetView zoomScale="55" zoomScaleNormal="55" workbookViewId="0">
      <selection activeCell="C9" sqref="C9"/>
    </sheetView>
  </sheetViews>
  <sheetFormatPr baseColWidth="10" defaultColWidth="9.1640625" defaultRowHeight="14" outlineLevelRow="1" outlineLevelCol="1" x14ac:dyDescent="0.2"/>
  <cols>
    <col min="1" max="1" width="27.83203125" style="2" customWidth="1"/>
    <col min="2" max="2" width="19" style="2" customWidth="1"/>
    <col min="3" max="3" width="25.5" style="2" customWidth="1"/>
    <col min="4" max="4" width="23.5" style="2" customWidth="1"/>
    <col min="5" max="5" width="22.6640625" style="2" customWidth="1"/>
    <col min="6" max="6" width="12.1640625" style="2" customWidth="1" outlineLevel="1"/>
    <col min="7" max="7" width="9.83203125" style="2" customWidth="1" outlineLevel="1"/>
    <col min="8" max="8" width="14.83203125" style="2" customWidth="1" outlineLevel="1"/>
    <col min="9" max="9" width="10.6640625" style="2" customWidth="1"/>
    <col min="10" max="10" width="11.1640625" style="2" customWidth="1"/>
    <col min="11" max="11" width="14" style="2" customWidth="1" outlineLevel="1"/>
    <col min="12" max="12" width="10.6640625" style="2" customWidth="1" outlineLevel="1"/>
    <col min="13" max="13" width="12.5" style="2" customWidth="1" outlineLevel="1"/>
    <col min="14" max="14" width="7.5" style="2" customWidth="1"/>
    <col min="15" max="15" width="10.83203125" style="2" customWidth="1"/>
    <col min="16" max="16" width="10.5" style="2" customWidth="1" outlineLevel="1"/>
    <col min="17" max="17" width="11.83203125" style="2" customWidth="1" outlineLevel="1"/>
    <col min="18" max="18" width="12.5" style="2" customWidth="1" outlineLevel="1"/>
    <col min="19" max="19" width="9.5" style="2" customWidth="1"/>
    <col min="20" max="20" width="11.5" style="3" customWidth="1"/>
    <col min="21" max="21" width="14.5" style="2" customWidth="1" outlineLevel="1"/>
    <col min="22" max="22" width="11.1640625" style="2" customWidth="1" outlineLevel="1"/>
    <col min="23" max="23" width="12.33203125" style="2" customWidth="1" outlineLevel="1"/>
    <col min="24" max="24" width="10.83203125" style="2" customWidth="1"/>
    <col min="25" max="25" width="11.6640625" style="2" customWidth="1"/>
    <col min="26" max="26" width="9.33203125" style="2" customWidth="1"/>
    <col min="27" max="32" width="9.1640625" style="2"/>
    <col min="33" max="33" width="16.6640625" style="2" customWidth="1"/>
    <col min="34" max="16384" width="9.1640625" style="2"/>
  </cols>
  <sheetData>
    <row r="1" spans="1:25" ht="72" customHeight="1" x14ac:dyDescent="0.3">
      <c r="A1" s="139" t="s">
        <v>22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5" ht="15" x14ac:dyDescent="0.2">
      <c r="A2"/>
      <c r="B2"/>
      <c r="C2"/>
      <c r="D2"/>
      <c r="E2"/>
      <c r="F2"/>
      <c r="G2"/>
      <c r="H2"/>
      <c r="I2"/>
      <c r="J2"/>
      <c r="K2"/>
      <c r="L2"/>
    </row>
    <row r="3" spans="1:25" ht="21" x14ac:dyDescent="0.25">
      <c r="A3" s="106" t="s">
        <v>117</v>
      </c>
      <c r="B3" s="286" t="s">
        <v>0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</row>
    <row r="4" spans="1:25" ht="21" x14ac:dyDescent="0.25">
      <c r="A4" s="28" t="s">
        <v>1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</row>
    <row r="5" spans="1:25" ht="41.5" customHeight="1" x14ac:dyDescent="0.25">
      <c r="A5" s="106" t="s">
        <v>116</v>
      </c>
      <c r="B5" s="286" t="s">
        <v>0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</row>
    <row r="6" spans="1:25" ht="21" x14ac:dyDescent="0.25">
      <c r="A6" s="28" t="s">
        <v>115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</row>
    <row r="7" spans="1:25" ht="15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V7" s="7"/>
      <c r="W7" s="7"/>
      <c r="X7" s="5"/>
      <c r="Y7" s="8"/>
    </row>
    <row r="8" spans="1:25" ht="30.5" customHeight="1" thickBot="1" x14ac:dyDescent="0.25">
      <c r="A8" s="326" t="s">
        <v>102</v>
      </c>
      <c r="B8" s="327"/>
      <c r="C8" s="84" t="s">
        <v>68</v>
      </c>
      <c r="D8" s="36"/>
      <c r="E8" s="36"/>
      <c r="F8" s="36"/>
      <c r="G8" s="1"/>
      <c r="H8" s="1"/>
      <c r="I8" s="1"/>
      <c r="J8" s="1"/>
      <c r="K8" s="1"/>
      <c r="L8" s="1"/>
      <c r="M8" s="1"/>
      <c r="V8" s="7"/>
      <c r="W8" s="7"/>
      <c r="X8" s="5"/>
      <c r="Y8" s="8"/>
    </row>
    <row r="9" spans="1:25" ht="14.5" customHeight="1" thickBot="1" x14ac:dyDescent="0.25">
      <c r="A9" s="328" t="s">
        <v>73</v>
      </c>
      <c r="B9" s="329"/>
      <c r="C9" s="85"/>
      <c r="D9" s="36"/>
      <c r="E9" s="36"/>
      <c r="F9" s="36"/>
      <c r="G9" s="1"/>
      <c r="H9" s="1"/>
      <c r="I9" s="1"/>
      <c r="J9" s="1"/>
      <c r="K9" s="1"/>
      <c r="L9" s="1"/>
      <c r="M9" s="1"/>
      <c r="V9" s="7"/>
      <c r="W9" s="7"/>
      <c r="X9" s="5"/>
      <c r="Y9" s="8"/>
    </row>
    <row r="10" spans="1:25" ht="16" thickBot="1" x14ac:dyDescent="0.25">
      <c r="A10" s="283"/>
      <c r="B10" s="344"/>
      <c r="C10" s="80"/>
      <c r="D10" s="36"/>
      <c r="E10" s="36"/>
      <c r="F10" s="36"/>
      <c r="G10" s="1"/>
      <c r="H10" s="1"/>
      <c r="I10" s="1"/>
      <c r="J10" s="1"/>
      <c r="K10" s="1"/>
      <c r="L10" s="1"/>
      <c r="M10" s="1"/>
      <c r="V10" s="7"/>
      <c r="W10" s="7"/>
      <c r="X10" s="5"/>
      <c r="Y10" s="8"/>
    </row>
    <row r="11" spans="1:25" ht="35.5" customHeight="1" thickBot="1" x14ac:dyDescent="0.25">
      <c r="A11" s="283" t="s">
        <v>74</v>
      </c>
      <c r="B11" s="343"/>
      <c r="C11" s="40" t="s">
        <v>26</v>
      </c>
      <c r="D11" s="40" t="s">
        <v>27</v>
      </c>
      <c r="E11" s="40" t="s">
        <v>28</v>
      </c>
      <c r="F11" s="36"/>
      <c r="G11" s="36"/>
      <c r="H11" s="36"/>
      <c r="I11" s="36"/>
      <c r="J11" s="36"/>
      <c r="K11" s="36"/>
      <c r="L11" s="36"/>
      <c r="M11" s="36"/>
      <c r="N11" s="37"/>
      <c r="O11" s="37"/>
      <c r="V11" s="7"/>
      <c r="W11" s="7"/>
      <c r="X11" s="5"/>
      <c r="Y11" s="8"/>
    </row>
    <row r="12" spans="1:25" ht="16" thickBot="1" x14ac:dyDescent="0.25">
      <c r="A12" s="283" t="s">
        <v>103</v>
      </c>
      <c r="B12" s="343"/>
      <c r="C12" s="38">
        <v>0.02</v>
      </c>
      <c r="D12" s="81">
        <f>IF(C9&gt;1000000,1000000,C9)</f>
        <v>0</v>
      </c>
      <c r="E12" s="63">
        <f>D12*C12</f>
        <v>0</v>
      </c>
      <c r="F12" s="36"/>
      <c r="G12" s="36"/>
      <c r="H12" s="36"/>
      <c r="I12" s="36"/>
      <c r="J12" s="36"/>
      <c r="K12" s="36"/>
      <c r="L12" s="36"/>
      <c r="M12" s="36"/>
      <c r="N12" s="37"/>
      <c r="O12" s="37"/>
      <c r="V12" s="7"/>
      <c r="W12" s="7"/>
      <c r="X12" s="5"/>
      <c r="Y12" s="8"/>
    </row>
    <row r="13" spans="1:25" ht="15" customHeight="1" thickBot="1" x14ac:dyDescent="0.25">
      <c r="A13" s="283" t="s">
        <v>104</v>
      </c>
      <c r="B13" s="343"/>
      <c r="C13" s="38">
        <v>0.02</v>
      </c>
      <c r="D13" s="81">
        <f>IF(C9&gt;5548000,4548000,MAX(0,C9-1000000,0))</f>
        <v>0</v>
      </c>
      <c r="E13" s="83">
        <f>D13*C13</f>
        <v>0</v>
      </c>
      <c r="F13" s="36"/>
      <c r="G13" s="36"/>
      <c r="H13" s="36"/>
      <c r="I13" s="36"/>
      <c r="J13" s="36"/>
      <c r="K13" s="36"/>
      <c r="L13" s="36"/>
      <c r="M13" s="36"/>
      <c r="N13" s="37"/>
      <c r="O13" s="37"/>
      <c r="V13" s="7"/>
      <c r="W13" s="7"/>
      <c r="X13" s="5"/>
      <c r="Y13" s="8"/>
    </row>
    <row r="14" spans="1:25" ht="15" customHeight="1" thickBot="1" x14ac:dyDescent="0.25">
      <c r="A14" s="283" t="s">
        <v>105</v>
      </c>
      <c r="B14" s="343"/>
      <c r="C14" s="38">
        <v>1.7999999999999999E-2</v>
      </c>
      <c r="D14" s="81">
        <f>IF(C9&gt;10000000,10000000-5548000,MAX(0,C9-5548000,0))</f>
        <v>0</v>
      </c>
      <c r="E14" s="83">
        <f>D14*C14</f>
        <v>0</v>
      </c>
      <c r="F14" s="36"/>
      <c r="G14" s="36"/>
      <c r="H14" s="36"/>
      <c r="I14" s="36"/>
      <c r="J14" s="36"/>
      <c r="K14" s="36"/>
      <c r="L14" s="36"/>
      <c r="M14" s="36"/>
      <c r="N14" s="37"/>
      <c r="O14" s="37"/>
      <c r="V14" s="7"/>
      <c r="W14" s="7"/>
      <c r="X14" s="5"/>
      <c r="Y14" s="8"/>
    </row>
    <row r="15" spans="1:25" ht="15" customHeight="1" thickBot="1" x14ac:dyDescent="0.25">
      <c r="A15" s="283" t="s">
        <v>106</v>
      </c>
      <c r="B15" s="343"/>
      <c r="C15" s="38">
        <v>1.6E-2</v>
      </c>
      <c r="D15" s="81">
        <f>IF(C9&gt;25000000,15000000,MAX(0,C9-10000000,0))</f>
        <v>0</v>
      </c>
      <c r="E15" s="83">
        <f>D15*C15</f>
        <v>0</v>
      </c>
      <c r="F15" s="36"/>
      <c r="G15" s="36"/>
      <c r="H15" s="36"/>
      <c r="I15" s="36"/>
      <c r="J15" s="36"/>
      <c r="K15" s="36"/>
      <c r="L15" s="36"/>
      <c r="M15" s="36"/>
      <c r="N15" s="37"/>
      <c r="O15" s="37"/>
      <c r="V15" s="7"/>
      <c r="W15" s="7"/>
      <c r="X15" s="5"/>
      <c r="Y15" s="8"/>
    </row>
    <row r="16" spans="1:25" ht="15" customHeight="1" thickBot="1" x14ac:dyDescent="0.25">
      <c r="A16" s="283" t="s">
        <v>79</v>
      </c>
      <c r="B16" s="343"/>
      <c r="C16" s="38">
        <v>1.2E-2</v>
      </c>
      <c r="D16" s="81">
        <f>IF(C9&gt;25000000,C9-25000000,0)</f>
        <v>0</v>
      </c>
      <c r="E16" s="83">
        <f>D16*C16</f>
        <v>0</v>
      </c>
      <c r="F16" s="98"/>
      <c r="G16" s="36"/>
      <c r="H16" s="36"/>
      <c r="I16" s="36"/>
      <c r="J16" s="36"/>
      <c r="K16" s="36"/>
      <c r="L16" s="36"/>
      <c r="M16" s="36"/>
      <c r="N16" s="37"/>
      <c r="O16" s="37"/>
      <c r="V16" s="7"/>
      <c r="W16" s="7"/>
      <c r="X16" s="5"/>
      <c r="Y16" s="8"/>
    </row>
    <row r="17" spans="1:25" ht="16" thickBot="1" x14ac:dyDescent="0.25">
      <c r="A17" s="36"/>
      <c r="B17" s="36"/>
      <c r="C17" s="35" t="s">
        <v>31</v>
      </c>
      <c r="D17" s="81">
        <f>SUM(D12:D16)</f>
        <v>0</v>
      </c>
      <c r="E17" s="63">
        <f>SUM(E12:E16)</f>
        <v>0</v>
      </c>
      <c r="F17" s="99"/>
      <c r="G17" s="36"/>
      <c r="H17" s="36"/>
      <c r="I17" s="36"/>
      <c r="J17" s="36"/>
      <c r="K17" s="36"/>
      <c r="L17" s="36"/>
      <c r="M17" s="36"/>
      <c r="N17" s="37"/>
      <c r="O17" s="37"/>
      <c r="V17" s="7"/>
      <c r="W17" s="7"/>
      <c r="X17" s="5"/>
      <c r="Y17" s="8"/>
    </row>
    <row r="18" spans="1:25" ht="16" thickBot="1" x14ac:dyDescent="0.25">
      <c r="A18" s="36"/>
      <c r="B18" s="36"/>
      <c r="C18" s="36"/>
      <c r="D18" s="89" t="s">
        <v>32</v>
      </c>
      <c r="E18" s="82">
        <f>E17*0.8</f>
        <v>0</v>
      </c>
      <c r="F18" s="100"/>
      <c r="G18" s="36"/>
      <c r="H18" s="36"/>
      <c r="I18" s="36"/>
      <c r="J18" s="36"/>
      <c r="K18" s="36"/>
      <c r="L18" s="36"/>
      <c r="M18" s="36"/>
      <c r="N18" s="37"/>
      <c r="O18" s="37"/>
      <c r="V18" s="7"/>
      <c r="W18" s="7"/>
      <c r="X18" s="5"/>
      <c r="Y18" s="8"/>
    </row>
    <row r="19" spans="1:25" ht="15" customHeight="1" thickBot="1" x14ac:dyDescent="0.25">
      <c r="A19" s="36"/>
      <c r="B19" s="36"/>
      <c r="C19" s="36"/>
      <c r="D19" s="24" t="s">
        <v>33</v>
      </c>
      <c r="E19" s="63">
        <f>0.2*E17</f>
        <v>0</v>
      </c>
      <c r="F19" s="101"/>
      <c r="G19" s="36"/>
      <c r="H19" s="36"/>
      <c r="I19" s="36"/>
      <c r="J19" s="36"/>
      <c r="K19" s="36"/>
      <c r="L19" s="36"/>
      <c r="M19" s="36"/>
      <c r="N19" s="37"/>
      <c r="O19" s="37"/>
      <c r="V19" s="7"/>
      <c r="W19" s="7"/>
      <c r="X19" s="5"/>
      <c r="Y19" s="8"/>
    </row>
    <row r="20" spans="1: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V20" s="7"/>
      <c r="W20" s="7"/>
      <c r="X20" s="5"/>
      <c r="Y20" s="8"/>
    </row>
    <row r="21" spans="1:25" ht="12.75" customHeight="1" thickBo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7"/>
      <c r="T21" s="4"/>
      <c r="U21" s="7"/>
      <c r="V21" s="7"/>
      <c r="W21" s="7"/>
      <c r="X21" s="5"/>
      <c r="Y21" s="8"/>
    </row>
    <row r="22" spans="1:25" ht="16" thickBot="1" x14ac:dyDescent="0.25">
      <c r="A22" s="1"/>
      <c r="B22" s="1"/>
      <c r="C22" s="1"/>
      <c r="D22" s="1"/>
      <c r="E22" s="1"/>
      <c r="F22" s="1"/>
      <c r="G22" s="1"/>
      <c r="H22" s="1"/>
      <c r="I22" s="192" t="s">
        <v>80</v>
      </c>
      <c r="J22" s="330"/>
      <c r="K22" s="330"/>
      <c r="L22" s="330"/>
      <c r="M22" s="331"/>
      <c r="N22" s="33"/>
      <c r="O22" s="75"/>
      <c r="P22" s="75"/>
      <c r="Q22" s="75"/>
      <c r="R22" s="75"/>
      <c r="S22" s="7"/>
      <c r="T22" s="4"/>
      <c r="U22" s="7"/>
      <c r="V22" s="7"/>
      <c r="W22" s="7"/>
      <c r="X22" s="5"/>
      <c r="Y22" s="8"/>
    </row>
    <row r="23" spans="1:25" ht="15" thickBot="1" x14ac:dyDescent="0.25">
      <c r="A23" s="1"/>
      <c r="B23" s="273" t="s">
        <v>34</v>
      </c>
      <c r="C23" s="274"/>
      <c r="D23" s="285" t="s">
        <v>6</v>
      </c>
      <c r="E23" s="285"/>
      <c r="F23" s="232"/>
      <c r="G23" s="232"/>
      <c r="H23" s="232"/>
      <c r="I23" s="269" t="s">
        <v>7</v>
      </c>
      <c r="J23" s="256"/>
      <c r="K23" s="256"/>
      <c r="L23" s="256"/>
      <c r="M23" s="257"/>
      <c r="N23" s="232" t="s">
        <v>8</v>
      </c>
      <c r="O23" s="232"/>
      <c r="P23" s="232"/>
      <c r="Q23" s="232"/>
      <c r="R23" s="232"/>
      <c r="S23" s="194" t="s">
        <v>9</v>
      </c>
      <c r="T23" s="270"/>
      <c r="U23" s="248"/>
      <c r="V23" s="248"/>
      <c r="W23" s="271"/>
      <c r="X23" s="272" t="s">
        <v>35</v>
      </c>
      <c r="Y23" s="272"/>
    </row>
    <row r="24" spans="1:25" ht="15" thickBot="1" x14ac:dyDescent="0.25">
      <c r="A24" s="1"/>
      <c r="B24" s="273" t="s">
        <v>81</v>
      </c>
      <c r="C24" s="274"/>
      <c r="D24" s="275" t="s">
        <v>36</v>
      </c>
      <c r="E24" s="275"/>
      <c r="F24" s="232"/>
      <c r="G24" s="232"/>
      <c r="H24" s="232"/>
      <c r="I24" s="276" t="s">
        <v>37</v>
      </c>
      <c r="J24" s="277"/>
      <c r="K24" s="277"/>
      <c r="L24" s="277"/>
      <c r="M24" s="193"/>
      <c r="N24" s="232" t="s">
        <v>38</v>
      </c>
      <c r="O24" s="232"/>
      <c r="P24" s="232"/>
      <c r="Q24" s="232"/>
      <c r="R24" s="232"/>
      <c r="S24" s="278" t="s">
        <v>39</v>
      </c>
      <c r="T24" s="279"/>
      <c r="U24" s="248"/>
      <c r="V24" s="248"/>
      <c r="W24" s="271"/>
      <c r="X24" s="280">
        <v>1</v>
      </c>
      <c r="Y24" s="280"/>
    </row>
    <row r="25" spans="1:25" ht="25.25" customHeight="1" thickBot="1" x14ac:dyDescent="0.25">
      <c r="A25" s="1"/>
      <c r="B25" s="252" t="s">
        <v>107</v>
      </c>
      <c r="C25" s="253"/>
      <c r="D25" s="254">
        <f>SUM(D27+D29+D33+D40)</f>
        <v>0.02</v>
      </c>
      <c r="E25" s="255"/>
      <c r="F25" s="256"/>
      <c r="G25" s="256"/>
      <c r="H25" s="257"/>
      <c r="I25" s="258">
        <f>SUM(I29+I33+I40+I50+I51+I52+I53+I55)</f>
        <v>0.33999999999999997</v>
      </c>
      <c r="J25" s="259"/>
      <c r="K25" s="259"/>
      <c r="L25" s="259"/>
      <c r="M25" s="260"/>
      <c r="N25" s="261">
        <f>SUM(N29+N33+N40+N57)</f>
        <v>0.15</v>
      </c>
      <c r="O25" s="262"/>
      <c r="P25" s="262"/>
      <c r="Q25" s="262"/>
      <c r="R25" s="262"/>
      <c r="S25" s="263">
        <f>(S29+S33+S40+S58+S60+S62+S64+S65)</f>
        <v>0.49000000000000005</v>
      </c>
      <c r="T25" s="264"/>
      <c r="U25" s="265"/>
      <c r="V25" s="265"/>
      <c r="W25" s="266"/>
      <c r="X25" s="267">
        <f>SUM(D25+I25+N25+S25)</f>
        <v>1</v>
      </c>
      <c r="Y25" s="268"/>
    </row>
    <row r="26" spans="1:25" ht="30" customHeight="1" thickBot="1" x14ac:dyDescent="0.25">
      <c r="A26" s="1"/>
      <c r="B26" s="189"/>
      <c r="C26" s="248"/>
      <c r="D26" s="10" t="s">
        <v>40</v>
      </c>
      <c r="E26" s="10" t="s">
        <v>41</v>
      </c>
      <c r="F26" s="32" t="s">
        <v>42</v>
      </c>
      <c r="G26" s="32" t="s">
        <v>43</v>
      </c>
      <c r="H26" s="32" t="s">
        <v>44</v>
      </c>
      <c r="I26" s="10" t="s">
        <v>40</v>
      </c>
      <c r="J26" s="10" t="s">
        <v>41</v>
      </c>
      <c r="K26" s="32" t="s">
        <v>42</v>
      </c>
      <c r="L26" s="32" t="s">
        <v>43</v>
      </c>
      <c r="M26" s="32" t="s">
        <v>44</v>
      </c>
      <c r="N26" s="10" t="s">
        <v>40</v>
      </c>
      <c r="O26" s="10" t="s">
        <v>41</v>
      </c>
      <c r="P26" s="32" t="s">
        <v>42</v>
      </c>
      <c r="Q26" s="32" t="s">
        <v>43</v>
      </c>
      <c r="R26" s="32" t="s">
        <v>44</v>
      </c>
      <c r="S26" s="10" t="s">
        <v>40</v>
      </c>
      <c r="T26" s="11" t="s">
        <v>41</v>
      </c>
      <c r="U26" s="32" t="s">
        <v>42</v>
      </c>
      <c r="V26" s="32" t="s">
        <v>43</v>
      </c>
      <c r="W26" s="32" t="s">
        <v>44</v>
      </c>
      <c r="X26" s="249"/>
      <c r="Y26" s="193"/>
    </row>
    <row r="27" spans="1:25" ht="27" customHeight="1" thickBot="1" x14ac:dyDescent="0.25">
      <c r="A27" s="1"/>
      <c r="B27" s="250" t="s">
        <v>45</v>
      </c>
      <c r="C27" s="251"/>
      <c r="D27" s="246">
        <v>5.0000000000000001E-3</v>
      </c>
      <c r="E27" s="239">
        <f>$E$18*D27</f>
        <v>0</v>
      </c>
      <c r="F27" s="11" t="s">
        <v>46</v>
      </c>
      <c r="G27" s="11">
        <f>E27*75%</f>
        <v>0</v>
      </c>
      <c r="H27" s="107"/>
      <c r="I27" s="161"/>
      <c r="J27" s="174">
        <v>0</v>
      </c>
      <c r="K27" s="174"/>
      <c r="L27" s="182"/>
      <c r="M27" s="202"/>
      <c r="N27" s="161"/>
      <c r="O27" s="174">
        <v>0</v>
      </c>
      <c r="P27" s="182"/>
      <c r="Q27" s="182"/>
      <c r="R27" s="202"/>
      <c r="S27" s="182"/>
      <c r="T27" s="174">
        <v>0</v>
      </c>
      <c r="U27" s="182"/>
      <c r="V27" s="182"/>
      <c r="W27" s="202"/>
      <c r="X27" s="161">
        <f>D27+I27+Q27+S27</f>
        <v>5.0000000000000001E-3</v>
      </c>
      <c r="Y27" s="199">
        <f>$E$18*X27</f>
        <v>0</v>
      </c>
    </row>
    <row r="28" spans="1:25" ht="44.25" customHeight="1" thickBot="1" x14ac:dyDescent="0.25">
      <c r="A28" s="1"/>
      <c r="B28" s="212"/>
      <c r="C28" s="238"/>
      <c r="D28" s="232"/>
      <c r="E28" s="340"/>
      <c r="F28" s="9" t="s">
        <v>47</v>
      </c>
      <c r="G28" s="12">
        <f>E27*25%</f>
        <v>0</v>
      </c>
      <c r="H28" s="108"/>
      <c r="I28" s="209"/>
      <c r="J28" s="210"/>
      <c r="K28" s="209"/>
      <c r="L28" s="209"/>
      <c r="M28" s="208"/>
      <c r="N28" s="209"/>
      <c r="O28" s="210"/>
      <c r="P28" s="209"/>
      <c r="Q28" s="209"/>
      <c r="R28" s="208"/>
      <c r="S28" s="209"/>
      <c r="T28" s="210"/>
      <c r="U28" s="209"/>
      <c r="V28" s="209"/>
      <c r="W28" s="208"/>
      <c r="X28" s="209"/>
      <c r="Y28" s="209"/>
    </row>
    <row r="29" spans="1:25" ht="30.5" customHeight="1" thickBot="1" x14ac:dyDescent="0.25">
      <c r="A29" s="1"/>
      <c r="B29" s="177" t="s">
        <v>48</v>
      </c>
      <c r="C29" s="178"/>
      <c r="D29" s="247">
        <v>5.0000000000000001E-3</v>
      </c>
      <c r="E29" s="174">
        <f>$E$18*D29</f>
        <v>0</v>
      </c>
      <c r="F29" s="174" t="s">
        <v>46</v>
      </c>
      <c r="G29" s="174">
        <f>E29*75%</f>
        <v>0</v>
      </c>
      <c r="H29" s="163"/>
      <c r="I29" s="161">
        <v>0.04</v>
      </c>
      <c r="J29" s="174">
        <f>$E$18*I29</f>
        <v>0</v>
      </c>
      <c r="K29" s="11" t="s">
        <v>83</v>
      </c>
      <c r="L29" s="14">
        <f>J29*5%</f>
        <v>0</v>
      </c>
      <c r="M29" s="114"/>
      <c r="N29" s="161">
        <v>0.03</v>
      </c>
      <c r="O29" s="174">
        <f>$E$18*N29</f>
        <v>0</v>
      </c>
      <c r="P29" s="182" t="s">
        <v>50</v>
      </c>
      <c r="Q29" s="174"/>
      <c r="R29" s="163"/>
      <c r="S29" s="161">
        <v>0.05</v>
      </c>
      <c r="T29" s="174">
        <f>$E$18*S29</f>
        <v>0</v>
      </c>
      <c r="U29" s="174" t="s">
        <v>108</v>
      </c>
      <c r="V29" s="174">
        <f>T29*95%</f>
        <v>0</v>
      </c>
      <c r="W29" s="163"/>
      <c r="X29" s="161">
        <f>D29+I29+N29+S29</f>
        <v>0.125</v>
      </c>
      <c r="Y29" s="199">
        <f>$E$18*X29</f>
        <v>0</v>
      </c>
    </row>
    <row r="30" spans="1:25" ht="41" customHeight="1" thickBot="1" x14ac:dyDescent="0.25">
      <c r="A30" s="1"/>
      <c r="B30" s="179"/>
      <c r="C30" s="180"/>
      <c r="D30" s="175"/>
      <c r="E30" s="181"/>
      <c r="F30" s="201"/>
      <c r="G30" s="162"/>
      <c r="H30" s="186"/>
      <c r="I30" s="175"/>
      <c r="J30" s="181"/>
      <c r="K30" s="26" t="s">
        <v>85</v>
      </c>
      <c r="L30" s="69">
        <f>J29*40%</f>
        <v>0</v>
      </c>
      <c r="M30" s="115"/>
      <c r="N30" s="175"/>
      <c r="O30" s="181"/>
      <c r="P30" s="175"/>
      <c r="Q30" s="233"/>
      <c r="R30" s="198"/>
      <c r="S30" s="175"/>
      <c r="T30" s="181"/>
      <c r="U30" s="209"/>
      <c r="V30" s="209"/>
      <c r="W30" s="208"/>
      <c r="X30" s="175"/>
      <c r="Y30" s="181"/>
    </row>
    <row r="31" spans="1:25" ht="30" customHeight="1" thickBot="1" x14ac:dyDescent="0.25">
      <c r="A31" s="1"/>
      <c r="B31" s="179"/>
      <c r="C31" s="180"/>
      <c r="D31" s="175"/>
      <c r="E31" s="181"/>
      <c r="F31" s="243" t="s">
        <v>47</v>
      </c>
      <c r="G31" s="244">
        <f>E29*25%</f>
        <v>0</v>
      </c>
      <c r="H31" s="159"/>
      <c r="I31" s="175"/>
      <c r="J31" s="181"/>
      <c r="K31" s="26" t="s">
        <v>86</v>
      </c>
      <c r="L31" s="69">
        <f>J29*30%</f>
        <v>0</v>
      </c>
      <c r="M31" s="115"/>
      <c r="N31" s="175"/>
      <c r="O31" s="181"/>
      <c r="P31" s="175"/>
      <c r="Q31" s="233"/>
      <c r="R31" s="198"/>
      <c r="S31" s="175"/>
      <c r="T31" s="181"/>
      <c r="U31" s="174" t="s">
        <v>87</v>
      </c>
      <c r="V31" s="174">
        <f>T29*5%</f>
        <v>0</v>
      </c>
      <c r="W31" s="163"/>
      <c r="X31" s="175"/>
      <c r="Y31" s="181"/>
    </row>
    <row r="32" spans="1:25" ht="17" customHeight="1" thickBot="1" x14ac:dyDescent="0.25">
      <c r="A32" s="1"/>
      <c r="B32" s="212"/>
      <c r="C32" s="213"/>
      <c r="D32" s="209"/>
      <c r="E32" s="210"/>
      <c r="F32" s="162"/>
      <c r="G32" s="162"/>
      <c r="H32" s="186"/>
      <c r="I32" s="209"/>
      <c r="J32" s="210"/>
      <c r="K32" s="68" t="s">
        <v>88</v>
      </c>
      <c r="L32" s="69">
        <f>J29*25%</f>
        <v>0</v>
      </c>
      <c r="M32" s="115"/>
      <c r="N32" s="209"/>
      <c r="O32" s="210"/>
      <c r="P32" s="209"/>
      <c r="Q32" s="201"/>
      <c r="R32" s="208"/>
      <c r="S32" s="209"/>
      <c r="T32" s="210"/>
      <c r="U32" s="201"/>
      <c r="V32" s="201"/>
      <c r="W32" s="245"/>
      <c r="X32" s="209"/>
      <c r="Y32" s="210"/>
    </row>
    <row r="33" spans="1:25" ht="46.25" customHeight="1" thickBot="1" x14ac:dyDescent="0.25">
      <c r="A33" s="1"/>
      <c r="B33" s="177" t="s">
        <v>53</v>
      </c>
      <c r="C33" s="237"/>
      <c r="D33" s="246">
        <v>0.01</v>
      </c>
      <c r="E33" s="239">
        <f>$E$18*D33</f>
        <v>0</v>
      </c>
      <c r="F33" s="239"/>
      <c r="G33" s="239"/>
      <c r="H33" s="341"/>
      <c r="I33" s="161">
        <v>0.08</v>
      </c>
      <c r="J33" s="174">
        <f>$E$18*I33</f>
        <v>0</v>
      </c>
      <c r="K33" s="174"/>
      <c r="L33" s="174"/>
      <c r="M33" s="163"/>
      <c r="N33" s="161">
        <v>0.04</v>
      </c>
      <c r="O33" s="174">
        <f>$E$18*N33</f>
        <v>0</v>
      </c>
      <c r="P33" s="174"/>
      <c r="Q33" s="174"/>
      <c r="R33" s="163"/>
      <c r="S33" s="161">
        <v>0.1</v>
      </c>
      <c r="T33" s="174">
        <f>$E$18*S33</f>
        <v>0</v>
      </c>
      <c r="U33" s="182"/>
      <c r="V33" s="182"/>
      <c r="W33" s="204"/>
      <c r="X33" s="161">
        <f>D33+I33+N33+S33</f>
        <v>0.23</v>
      </c>
      <c r="Y33" s="199">
        <f>$E$18*X33</f>
        <v>0</v>
      </c>
    </row>
    <row r="34" spans="1:25" ht="38" customHeight="1" thickBot="1" x14ac:dyDescent="0.25">
      <c r="A34" s="1"/>
      <c r="B34" s="212"/>
      <c r="C34" s="238"/>
      <c r="D34" s="232"/>
      <c r="E34" s="340"/>
      <c r="F34" s="335"/>
      <c r="G34" s="335"/>
      <c r="H34" s="342"/>
      <c r="I34" s="209"/>
      <c r="J34" s="210"/>
      <c r="K34" s="209"/>
      <c r="L34" s="201"/>
      <c r="M34" s="208"/>
      <c r="N34" s="209"/>
      <c r="O34" s="210"/>
      <c r="P34" s="201"/>
      <c r="Q34" s="201"/>
      <c r="R34" s="208"/>
      <c r="S34" s="209"/>
      <c r="T34" s="210"/>
      <c r="U34" s="162"/>
      <c r="V34" s="162"/>
      <c r="W34" s="186"/>
      <c r="X34" s="209"/>
      <c r="Y34" s="210"/>
    </row>
    <row r="35" spans="1:25" ht="28.25" customHeight="1" outlineLevel="1" thickBot="1" x14ac:dyDescent="0.25">
      <c r="A35" s="1"/>
      <c r="B35" s="227" t="s">
        <v>54</v>
      </c>
      <c r="C35" s="224"/>
      <c r="D35" s="161">
        <v>0.01</v>
      </c>
      <c r="E35" s="174">
        <f>$E$18*D35</f>
        <v>0</v>
      </c>
      <c r="F35" s="174" t="s">
        <v>46</v>
      </c>
      <c r="G35" s="174">
        <f>E35*75%</f>
        <v>0</v>
      </c>
      <c r="H35" s="164"/>
      <c r="I35" s="161">
        <v>0.08</v>
      </c>
      <c r="J35" s="174">
        <f>$E$18*I35</f>
        <v>0</v>
      </c>
      <c r="K35" s="11" t="s">
        <v>83</v>
      </c>
      <c r="L35" s="14">
        <f>J35*5%</f>
        <v>0</v>
      </c>
      <c r="M35" s="110"/>
      <c r="N35" s="161"/>
      <c r="O35" s="174">
        <v>0</v>
      </c>
      <c r="P35" s="161"/>
      <c r="Q35" s="174"/>
      <c r="R35" s="163"/>
      <c r="S35" s="161">
        <v>0.1</v>
      </c>
      <c r="T35" s="174">
        <f>$E$18*S35</f>
        <v>0</v>
      </c>
      <c r="U35" s="174" t="s">
        <v>108</v>
      </c>
      <c r="V35" s="174">
        <f>T35*95%</f>
        <v>0</v>
      </c>
      <c r="W35" s="163"/>
      <c r="X35" s="161">
        <f>D35+I35+N35+S35</f>
        <v>0.19</v>
      </c>
      <c r="Y35" s="199">
        <f>$E$18*X35</f>
        <v>0</v>
      </c>
    </row>
    <row r="36" spans="1:25" ht="39.5" customHeight="1" outlineLevel="1" thickBot="1" x14ac:dyDescent="0.25">
      <c r="A36" s="1"/>
      <c r="B36" s="241"/>
      <c r="C36" s="242"/>
      <c r="D36" s="175"/>
      <c r="E36" s="181"/>
      <c r="F36" s="201"/>
      <c r="G36" s="162"/>
      <c r="H36" s="186"/>
      <c r="I36" s="175"/>
      <c r="J36" s="181"/>
      <c r="K36" s="26" t="s">
        <v>85</v>
      </c>
      <c r="L36" s="69">
        <f>J35*40%</f>
        <v>0</v>
      </c>
      <c r="M36" s="115"/>
      <c r="N36" s="184"/>
      <c r="O36" s="233"/>
      <c r="P36" s="184"/>
      <c r="Q36" s="233"/>
      <c r="R36" s="198"/>
      <c r="S36" s="175"/>
      <c r="T36" s="181"/>
      <c r="U36" s="201"/>
      <c r="V36" s="201"/>
      <c r="W36" s="245"/>
      <c r="X36" s="175"/>
      <c r="Y36" s="175"/>
    </row>
    <row r="37" spans="1:25" ht="27.5" customHeight="1" outlineLevel="1" thickBot="1" x14ac:dyDescent="0.25">
      <c r="A37" s="1"/>
      <c r="B37" s="241"/>
      <c r="C37" s="242"/>
      <c r="D37" s="175"/>
      <c r="E37" s="181"/>
      <c r="F37" s="243" t="s">
        <v>47</v>
      </c>
      <c r="G37" s="174">
        <f>E35*25%</f>
        <v>0</v>
      </c>
      <c r="H37" s="164"/>
      <c r="I37" s="175"/>
      <c r="J37" s="181"/>
      <c r="K37" s="26" t="s">
        <v>86</v>
      </c>
      <c r="L37" s="69">
        <f>J35*30%</f>
        <v>0</v>
      </c>
      <c r="M37" s="115"/>
      <c r="N37" s="184"/>
      <c r="O37" s="233"/>
      <c r="P37" s="184"/>
      <c r="Q37" s="233"/>
      <c r="R37" s="198"/>
      <c r="S37" s="175"/>
      <c r="T37" s="181"/>
      <c r="U37" s="174" t="s">
        <v>87</v>
      </c>
      <c r="V37" s="174">
        <f>T35*5%</f>
        <v>0</v>
      </c>
      <c r="W37" s="163"/>
      <c r="X37" s="175"/>
      <c r="Y37" s="175"/>
    </row>
    <row r="38" spans="1:25" ht="24.5" customHeight="1" outlineLevel="1" thickBot="1" x14ac:dyDescent="0.25">
      <c r="A38" s="1"/>
      <c r="B38" s="230"/>
      <c r="C38" s="226"/>
      <c r="D38" s="209"/>
      <c r="E38" s="210"/>
      <c r="F38" s="162"/>
      <c r="G38" s="162"/>
      <c r="H38" s="186"/>
      <c r="I38" s="209"/>
      <c r="J38" s="210"/>
      <c r="K38" s="68" t="s">
        <v>88</v>
      </c>
      <c r="L38" s="69">
        <f>J35*25%</f>
        <v>0</v>
      </c>
      <c r="M38" s="115"/>
      <c r="N38" s="197"/>
      <c r="O38" s="201"/>
      <c r="P38" s="197"/>
      <c r="Q38" s="201"/>
      <c r="R38" s="208"/>
      <c r="S38" s="209"/>
      <c r="T38" s="210"/>
      <c r="U38" s="209"/>
      <c r="V38" s="209"/>
      <c r="W38" s="208"/>
      <c r="X38" s="209"/>
      <c r="Y38" s="209"/>
    </row>
    <row r="39" spans="1:25" ht="39.5" customHeight="1" outlineLevel="1" thickBot="1" x14ac:dyDescent="0.25">
      <c r="A39" s="31" t="s">
        <v>55</v>
      </c>
      <c r="B39" s="235" t="s">
        <v>15</v>
      </c>
      <c r="C39" s="236"/>
      <c r="D39" s="17"/>
      <c r="E39" s="13">
        <v>0</v>
      </c>
      <c r="F39" s="13"/>
      <c r="G39" s="13"/>
      <c r="H39" s="110"/>
      <c r="I39" s="18"/>
      <c r="J39" s="13">
        <v>0</v>
      </c>
      <c r="K39" s="13"/>
      <c r="L39" s="15"/>
      <c r="M39" s="114"/>
      <c r="N39" s="17">
        <v>0.04</v>
      </c>
      <c r="O39" s="13">
        <f>$E$18*N39</f>
        <v>0</v>
      </c>
      <c r="P39" s="9" t="s">
        <v>50</v>
      </c>
      <c r="Q39" s="13"/>
      <c r="R39" s="110"/>
      <c r="S39" s="18"/>
      <c r="T39" s="13">
        <v>0</v>
      </c>
      <c r="U39" s="13"/>
      <c r="V39" s="13"/>
      <c r="W39" s="110"/>
      <c r="X39" s="18">
        <f>D39+I39+N39+S39</f>
        <v>0.04</v>
      </c>
      <c r="Y39" s="19">
        <f>$E$18*X39</f>
        <v>0</v>
      </c>
    </row>
    <row r="40" spans="1:25" ht="44" customHeight="1" x14ac:dyDescent="0.2">
      <c r="A40" s="1"/>
      <c r="B40" s="177" t="s">
        <v>56</v>
      </c>
      <c r="C40" s="237"/>
      <c r="D40" s="161"/>
      <c r="E40" s="174">
        <f>$E$18*D40</f>
        <v>0</v>
      </c>
      <c r="F40" s="174"/>
      <c r="G40" s="174"/>
      <c r="H40" s="164"/>
      <c r="I40" s="161">
        <v>0.11</v>
      </c>
      <c r="J40" s="174">
        <f>$E$18*I40</f>
        <v>0</v>
      </c>
      <c r="K40" s="174"/>
      <c r="L40" s="174"/>
      <c r="M40" s="163"/>
      <c r="N40" s="161">
        <v>0.06</v>
      </c>
      <c r="O40" s="174">
        <f>$E$18*N40</f>
        <v>0</v>
      </c>
      <c r="P40" s="182"/>
      <c r="Q40" s="174"/>
      <c r="R40" s="163"/>
      <c r="S40" s="161">
        <v>0.14000000000000001</v>
      </c>
      <c r="T40" s="174">
        <f>$E$18*S40</f>
        <v>0</v>
      </c>
      <c r="U40" s="182"/>
      <c r="V40" s="182"/>
      <c r="W40" s="204"/>
      <c r="X40" s="161">
        <f>D40+I40+N40+S40</f>
        <v>0.31</v>
      </c>
      <c r="Y40" s="199">
        <f>$E$18*X40</f>
        <v>0</v>
      </c>
    </row>
    <row r="41" spans="1:25" ht="21" customHeight="1" thickBot="1" x14ac:dyDescent="0.25">
      <c r="A41" s="1"/>
      <c r="B41" s="212"/>
      <c r="C41" s="238"/>
      <c r="D41" s="197"/>
      <c r="E41" s="201"/>
      <c r="F41" s="201"/>
      <c r="G41" s="201"/>
      <c r="H41" s="240"/>
      <c r="I41" s="197"/>
      <c r="J41" s="201"/>
      <c r="K41" s="201"/>
      <c r="L41" s="201"/>
      <c r="M41" s="245"/>
      <c r="N41" s="197"/>
      <c r="O41" s="201"/>
      <c r="P41" s="209"/>
      <c r="Q41" s="201"/>
      <c r="R41" s="245"/>
      <c r="S41" s="197"/>
      <c r="T41" s="201"/>
      <c r="U41" s="209"/>
      <c r="V41" s="209"/>
      <c r="W41" s="211"/>
      <c r="X41" s="197"/>
      <c r="Y41" s="339"/>
    </row>
    <row r="42" spans="1:25" ht="26" customHeight="1" outlineLevel="1" thickBot="1" x14ac:dyDescent="0.25">
      <c r="A42" s="1"/>
      <c r="B42" s="227" t="s">
        <v>58</v>
      </c>
      <c r="C42" s="223"/>
      <c r="D42" s="231"/>
      <c r="E42" s="174">
        <v>0</v>
      </c>
      <c r="F42" s="174"/>
      <c r="G42" s="174"/>
      <c r="H42" s="163"/>
      <c r="I42" s="161">
        <v>0.08</v>
      </c>
      <c r="J42" s="174">
        <f>$E$18*I42</f>
        <v>0</v>
      </c>
      <c r="K42" s="11" t="s">
        <v>83</v>
      </c>
      <c r="L42" s="14">
        <f>J42*5%</f>
        <v>0</v>
      </c>
      <c r="M42" s="110"/>
      <c r="N42" s="161">
        <v>0.03</v>
      </c>
      <c r="O42" s="174">
        <f>$E$18*N42</f>
        <v>0</v>
      </c>
      <c r="P42" s="182" t="s">
        <v>50</v>
      </c>
      <c r="Q42" s="174"/>
      <c r="R42" s="163"/>
      <c r="S42" s="161">
        <v>0.09</v>
      </c>
      <c r="T42" s="174">
        <f>$E$18*S42</f>
        <v>0</v>
      </c>
      <c r="U42" s="174" t="s">
        <v>84</v>
      </c>
      <c r="V42" s="174">
        <f>T42*95%</f>
        <v>0</v>
      </c>
      <c r="W42" s="163"/>
      <c r="X42" s="161">
        <f>D42+I42+N42+S42</f>
        <v>0.2</v>
      </c>
      <c r="Y42" s="199">
        <f>$E$18*X42</f>
        <v>0</v>
      </c>
    </row>
    <row r="43" spans="1:25" ht="42.5" customHeight="1" outlineLevel="1" thickBot="1" x14ac:dyDescent="0.25">
      <c r="A43" s="1"/>
      <c r="B43" s="228"/>
      <c r="C43" s="229"/>
      <c r="D43" s="231"/>
      <c r="E43" s="233"/>
      <c r="F43" s="175"/>
      <c r="G43" s="175"/>
      <c r="H43" s="198"/>
      <c r="I43" s="175"/>
      <c r="J43" s="181"/>
      <c r="K43" s="26" t="s">
        <v>85</v>
      </c>
      <c r="L43" s="69">
        <f>J42*40%</f>
        <v>0</v>
      </c>
      <c r="M43" s="115"/>
      <c r="N43" s="175"/>
      <c r="O43" s="181"/>
      <c r="P43" s="175"/>
      <c r="Q43" s="181"/>
      <c r="R43" s="198"/>
      <c r="S43" s="175"/>
      <c r="T43" s="181"/>
      <c r="U43" s="209"/>
      <c r="V43" s="209"/>
      <c r="W43" s="208"/>
      <c r="X43" s="175"/>
      <c r="Y43" s="175"/>
    </row>
    <row r="44" spans="1:25" ht="26.5" customHeight="1" outlineLevel="1" thickBot="1" x14ac:dyDescent="0.25">
      <c r="A44" s="1"/>
      <c r="B44" s="228"/>
      <c r="C44" s="229"/>
      <c r="D44" s="231"/>
      <c r="E44" s="233"/>
      <c r="F44" s="183"/>
      <c r="G44" s="183"/>
      <c r="H44" s="234"/>
      <c r="I44" s="175"/>
      <c r="J44" s="181"/>
      <c r="K44" s="26" t="s">
        <v>86</v>
      </c>
      <c r="L44" s="69">
        <f>J42*30%</f>
        <v>0</v>
      </c>
      <c r="M44" s="115"/>
      <c r="N44" s="175"/>
      <c r="O44" s="181"/>
      <c r="P44" s="175"/>
      <c r="Q44" s="181"/>
      <c r="R44" s="198"/>
      <c r="S44" s="175"/>
      <c r="T44" s="181"/>
      <c r="U44" s="174" t="s">
        <v>87</v>
      </c>
      <c r="V44" s="174">
        <f>T42*5%</f>
        <v>0</v>
      </c>
      <c r="W44" s="163"/>
      <c r="X44" s="175"/>
      <c r="Y44" s="175"/>
    </row>
    <row r="45" spans="1:25" ht="27.75" customHeight="1" outlineLevel="1" thickBot="1" x14ac:dyDescent="0.25">
      <c r="A45" s="1"/>
      <c r="B45" s="230"/>
      <c r="C45" s="225"/>
      <c r="D45" s="232"/>
      <c r="E45" s="201"/>
      <c r="F45" s="162"/>
      <c r="G45" s="162"/>
      <c r="H45" s="160"/>
      <c r="I45" s="209"/>
      <c r="J45" s="210"/>
      <c r="K45" s="68" t="s">
        <v>88</v>
      </c>
      <c r="L45" s="69">
        <f>J42*25%</f>
        <v>0</v>
      </c>
      <c r="M45" s="115"/>
      <c r="N45" s="209"/>
      <c r="O45" s="210"/>
      <c r="P45" s="209"/>
      <c r="Q45" s="210"/>
      <c r="R45" s="208"/>
      <c r="S45" s="209"/>
      <c r="T45" s="210"/>
      <c r="U45" s="209"/>
      <c r="V45" s="209"/>
      <c r="W45" s="208"/>
      <c r="X45" s="209"/>
      <c r="Y45" s="209"/>
    </row>
    <row r="46" spans="1:25" ht="42" customHeight="1" outlineLevel="1" thickBot="1" x14ac:dyDescent="0.25">
      <c r="A46" s="221" t="s">
        <v>55</v>
      </c>
      <c r="B46" s="223" t="s">
        <v>16</v>
      </c>
      <c r="C46" s="224"/>
      <c r="D46" s="161"/>
      <c r="E46" s="174">
        <v>0</v>
      </c>
      <c r="F46" s="174"/>
      <c r="G46" s="174"/>
      <c r="H46" s="163"/>
      <c r="I46" s="161">
        <v>0.03</v>
      </c>
      <c r="J46" s="174">
        <f>$E$18*I46</f>
        <v>0</v>
      </c>
      <c r="K46" s="9" t="s">
        <v>83</v>
      </c>
      <c r="L46" s="14">
        <f>J46*5%</f>
        <v>0</v>
      </c>
      <c r="M46" s="108"/>
      <c r="N46" s="161">
        <v>0.03</v>
      </c>
      <c r="O46" s="174">
        <f>$E$18*N46</f>
        <v>0</v>
      </c>
      <c r="P46" s="182" t="s">
        <v>50</v>
      </c>
      <c r="Q46" s="174"/>
      <c r="R46" s="163"/>
      <c r="S46" s="161">
        <v>0.05</v>
      </c>
      <c r="T46" s="174">
        <f>$E$18*S46</f>
        <v>0</v>
      </c>
      <c r="U46" s="232" t="s">
        <v>84</v>
      </c>
      <c r="V46" s="239">
        <f>T46*95%</f>
        <v>0</v>
      </c>
      <c r="W46" s="163"/>
      <c r="X46" s="161">
        <f>D46+I46+N46+S46</f>
        <v>0.11</v>
      </c>
      <c r="Y46" s="199">
        <f>$E$18*X46</f>
        <v>0</v>
      </c>
    </row>
    <row r="47" spans="1:25" ht="42" customHeight="1" outlineLevel="1" thickBot="1" x14ac:dyDescent="0.25">
      <c r="A47" s="337"/>
      <c r="B47" s="229"/>
      <c r="C47" s="338"/>
      <c r="D47" s="184"/>
      <c r="E47" s="233"/>
      <c r="F47" s="233"/>
      <c r="G47" s="233"/>
      <c r="H47" s="336"/>
      <c r="I47" s="184"/>
      <c r="J47" s="233"/>
      <c r="K47" s="9" t="s">
        <v>85</v>
      </c>
      <c r="L47" s="69">
        <f>J46*40%</f>
        <v>0</v>
      </c>
      <c r="M47" s="108"/>
      <c r="N47" s="184"/>
      <c r="O47" s="233"/>
      <c r="P47" s="175"/>
      <c r="Q47" s="233"/>
      <c r="R47" s="336"/>
      <c r="S47" s="184"/>
      <c r="T47" s="233"/>
      <c r="U47" s="335"/>
      <c r="V47" s="335"/>
      <c r="W47" s="186"/>
      <c r="X47" s="184"/>
      <c r="Y47" s="334"/>
    </row>
    <row r="48" spans="1:25" ht="42" customHeight="1" outlineLevel="1" thickBot="1" x14ac:dyDescent="0.25">
      <c r="A48" s="337"/>
      <c r="B48" s="229"/>
      <c r="C48" s="338"/>
      <c r="D48" s="184"/>
      <c r="E48" s="233"/>
      <c r="F48" s="233"/>
      <c r="G48" s="233"/>
      <c r="H48" s="336"/>
      <c r="I48" s="184"/>
      <c r="J48" s="233"/>
      <c r="K48" s="9" t="s">
        <v>86</v>
      </c>
      <c r="L48" s="69">
        <f>J46*30%</f>
        <v>0</v>
      </c>
      <c r="M48" s="108"/>
      <c r="N48" s="184"/>
      <c r="O48" s="233"/>
      <c r="P48" s="175"/>
      <c r="Q48" s="233"/>
      <c r="R48" s="336"/>
      <c r="S48" s="184"/>
      <c r="T48" s="233"/>
      <c r="U48" s="232" t="s">
        <v>87</v>
      </c>
      <c r="V48" s="239">
        <f>T46*5%</f>
        <v>0</v>
      </c>
      <c r="W48" s="163"/>
      <c r="X48" s="184"/>
      <c r="Y48" s="334"/>
    </row>
    <row r="49" spans="1:25" ht="42" customHeight="1" outlineLevel="1" thickBot="1" x14ac:dyDescent="0.25">
      <c r="A49" s="222"/>
      <c r="B49" s="225"/>
      <c r="C49" s="226"/>
      <c r="D49" s="209"/>
      <c r="E49" s="201"/>
      <c r="F49" s="209"/>
      <c r="G49" s="209"/>
      <c r="H49" s="208"/>
      <c r="I49" s="209"/>
      <c r="J49" s="210"/>
      <c r="K49" s="9" t="s">
        <v>88</v>
      </c>
      <c r="L49" s="69">
        <f>J46*25%</f>
        <v>0</v>
      </c>
      <c r="M49" s="108"/>
      <c r="N49" s="209"/>
      <c r="O49" s="210"/>
      <c r="P49" s="209"/>
      <c r="Q49" s="209"/>
      <c r="R49" s="208"/>
      <c r="S49" s="209"/>
      <c r="T49" s="210"/>
      <c r="U49" s="335"/>
      <c r="V49" s="335"/>
      <c r="W49" s="186"/>
      <c r="X49" s="209"/>
      <c r="Y49" s="209"/>
    </row>
    <row r="50" spans="1:25" ht="43.25" customHeight="1" thickBot="1" x14ac:dyDescent="0.25">
      <c r="A50" s="1"/>
      <c r="B50" s="322" t="s">
        <v>89</v>
      </c>
      <c r="C50" s="323"/>
      <c r="D50" s="17"/>
      <c r="E50" s="13">
        <v>0</v>
      </c>
      <c r="F50" s="13"/>
      <c r="G50" s="13"/>
      <c r="H50" s="110"/>
      <c r="I50" s="18">
        <v>0.02</v>
      </c>
      <c r="J50" s="13">
        <f>$E$18*I50</f>
        <v>0</v>
      </c>
      <c r="K50" s="11" t="s">
        <v>90</v>
      </c>
      <c r="L50" s="14"/>
      <c r="M50" s="114"/>
      <c r="N50" s="17"/>
      <c r="O50" s="13">
        <v>0</v>
      </c>
      <c r="P50" s="15"/>
      <c r="Q50" s="17"/>
      <c r="R50" s="110"/>
      <c r="S50" s="17"/>
      <c r="T50" s="13">
        <v>0</v>
      </c>
      <c r="U50" s="13"/>
      <c r="V50" s="13"/>
      <c r="W50" s="110"/>
      <c r="X50" s="17">
        <f>D50+I50+Q50+S50</f>
        <v>0.02</v>
      </c>
      <c r="Y50" s="19">
        <f>$E$18*X50</f>
        <v>0</v>
      </c>
    </row>
    <row r="51" spans="1:25" ht="43.25" customHeight="1" thickBot="1" x14ac:dyDescent="0.25">
      <c r="A51" s="1"/>
      <c r="B51" s="322" t="s">
        <v>91</v>
      </c>
      <c r="C51" s="324"/>
      <c r="D51" s="17"/>
      <c r="E51" s="13">
        <v>0</v>
      </c>
      <c r="F51" s="13"/>
      <c r="G51" s="13"/>
      <c r="H51" s="110"/>
      <c r="I51" s="18">
        <v>0.01</v>
      </c>
      <c r="J51" s="13">
        <f>$E$18*I51</f>
        <v>0</v>
      </c>
      <c r="K51" s="11" t="s">
        <v>90</v>
      </c>
      <c r="L51" s="14"/>
      <c r="M51" s="114"/>
      <c r="N51" s="17"/>
      <c r="O51" s="13">
        <v>0</v>
      </c>
      <c r="P51" s="15"/>
      <c r="Q51" s="17"/>
      <c r="R51" s="110"/>
      <c r="S51" s="17"/>
      <c r="T51" s="13">
        <v>0</v>
      </c>
      <c r="U51" s="13"/>
      <c r="V51" s="13"/>
      <c r="W51" s="110"/>
      <c r="X51" s="17">
        <f>D51+I51+N51+S51</f>
        <v>0.01</v>
      </c>
      <c r="Y51" s="19">
        <f>$E$18*X51</f>
        <v>0</v>
      </c>
    </row>
    <row r="52" spans="1:25" ht="43.25" customHeight="1" thickBot="1" x14ac:dyDescent="0.25">
      <c r="A52" s="1"/>
      <c r="B52" s="322" t="s">
        <v>92</v>
      </c>
      <c r="C52" s="324"/>
      <c r="D52" s="17"/>
      <c r="E52" s="13">
        <v>0</v>
      </c>
      <c r="F52" s="13"/>
      <c r="G52" s="13"/>
      <c r="H52" s="110"/>
      <c r="I52" s="18">
        <v>0.01</v>
      </c>
      <c r="J52" s="13">
        <f>$E$18*I52</f>
        <v>0</v>
      </c>
      <c r="K52" s="11" t="s">
        <v>90</v>
      </c>
      <c r="L52" s="14"/>
      <c r="M52" s="114"/>
      <c r="N52" s="17"/>
      <c r="O52" s="13">
        <v>0</v>
      </c>
      <c r="P52" s="15"/>
      <c r="Q52" s="17"/>
      <c r="R52" s="110"/>
      <c r="S52" s="17"/>
      <c r="T52" s="13">
        <v>0</v>
      </c>
      <c r="U52" s="13"/>
      <c r="V52" s="13"/>
      <c r="W52" s="110"/>
      <c r="X52" s="17">
        <f>D52+I52+N52+S52</f>
        <v>0.01</v>
      </c>
      <c r="Y52" s="19">
        <f>$E$18*X52</f>
        <v>0</v>
      </c>
    </row>
    <row r="53" spans="1:25" ht="43.25" customHeight="1" thickBot="1" x14ac:dyDescent="0.25">
      <c r="A53" s="1"/>
      <c r="B53" s="313" t="s">
        <v>93</v>
      </c>
      <c r="C53" s="317"/>
      <c r="D53" s="161"/>
      <c r="E53" s="174">
        <v>0</v>
      </c>
      <c r="F53" s="161"/>
      <c r="G53" s="161"/>
      <c r="H53" s="185"/>
      <c r="I53" s="161">
        <v>5.0000000000000001E-3</v>
      </c>
      <c r="J53" s="174">
        <f>$E$18*I53</f>
        <v>0</v>
      </c>
      <c r="K53" s="11" t="s">
        <v>94</v>
      </c>
      <c r="L53" s="14">
        <f>J53*10%</f>
        <v>0</v>
      </c>
      <c r="M53" s="114"/>
      <c r="N53" s="161"/>
      <c r="O53" s="174">
        <v>0</v>
      </c>
      <c r="P53" s="161"/>
      <c r="Q53" s="161"/>
      <c r="R53" s="185"/>
      <c r="S53" s="161"/>
      <c r="T53" s="174">
        <v>0</v>
      </c>
      <c r="U53" s="161"/>
      <c r="V53" s="161"/>
      <c r="W53" s="163"/>
      <c r="X53" s="161">
        <f>D53+I53+N53+T53</f>
        <v>5.0000000000000001E-3</v>
      </c>
      <c r="Y53" s="199">
        <f>$E$18*X53</f>
        <v>0</v>
      </c>
    </row>
    <row r="54" spans="1:25" ht="43.25" customHeight="1" thickBot="1" x14ac:dyDescent="0.25">
      <c r="A54" s="1"/>
      <c r="B54" s="318"/>
      <c r="C54" s="319"/>
      <c r="D54" s="162"/>
      <c r="E54" s="205"/>
      <c r="F54" s="162"/>
      <c r="G54" s="162"/>
      <c r="H54" s="186"/>
      <c r="I54" s="162"/>
      <c r="J54" s="205"/>
      <c r="K54" s="11" t="s">
        <v>95</v>
      </c>
      <c r="L54" s="14">
        <f>J53*90%</f>
        <v>0</v>
      </c>
      <c r="M54" s="114"/>
      <c r="N54" s="162"/>
      <c r="O54" s="205"/>
      <c r="P54" s="162"/>
      <c r="Q54" s="162"/>
      <c r="R54" s="186"/>
      <c r="S54" s="162"/>
      <c r="T54" s="205"/>
      <c r="U54" s="162"/>
      <c r="V54" s="162"/>
      <c r="W54" s="160"/>
      <c r="X54" s="162"/>
      <c r="Y54" s="162"/>
    </row>
    <row r="55" spans="1:25" ht="43.25" customHeight="1" thickBot="1" x14ac:dyDescent="0.25">
      <c r="A55" s="1"/>
      <c r="B55" s="313" t="s">
        <v>96</v>
      </c>
      <c r="C55" s="317"/>
      <c r="D55" s="161"/>
      <c r="E55" s="174">
        <v>0</v>
      </c>
      <c r="F55" s="161"/>
      <c r="G55" s="161"/>
      <c r="H55" s="185"/>
      <c r="I55" s="161">
        <v>6.5000000000000002E-2</v>
      </c>
      <c r="J55" s="174">
        <f>$E$18*I55</f>
        <v>0</v>
      </c>
      <c r="K55" s="11" t="s">
        <v>94</v>
      </c>
      <c r="L55" s="14">
        <f>J55*10%</f>
        <v>0</v>
      </c>
      <c r="M55" s="114"/>
      <c r="N55" s="161"/>
      <c r="O55" s="174">
        <v>0</v>
      </c>
      <c r="P55" s="161"/>
      <c r="Q55" s="161"/>
      <c r="R55" s="185"/>
      <c r="S55" s="161"/>
      <c r="T55" s="174">
        <v>0</v>
      </c>
      <c r="U55" s="161"/>
      <c r="V55" s="161"/>
      <c r="W55" s="163"/>
      <c r="X55" s="161">
        <f>D55+I55+N55+S55</f>
        <v>6.5000000000000002E-2</v>
      </c>
      <c r="Y55" s="199">
        <f>$E$18*X55</f>
        <v>0</v>
      </c>
    </row>
    <row r="56" spans="1:25" ht="43.25" customHeight="1" thickBot="1" x14ac:dyDescent="0.25">
      <c r="A56" s="1"/>
      <c r="B56" s="318"/>
      <c r="C56" s="319"/>
      <c r="D56" s="162"/>
      <c r="E56" s="205"/>
      <c r="F56" s="162"/>
      <c r="G56" s="162"/>
      <c r="H56" s="186"/>
      <c r="I56" s="162"/>
      <c r="J56" s="205"/>
      <c r="K56" s="11" t="s">
        <v>95</v>
      </c>
      <c r="L56" s="14">
        <f>J55*90%</f>
        <v>0</v>
      </c>
      <c r="M56" s="114"/>
      <c r="N56" s="162"/>
      <c r="O56" s="205"/>
      <c r="P56" s="162"/>
      <c r="Q56" s="162"/>
      <c r="R56" s="186"/>
      <c r="S56" s="162"/>
      <c r="T56" s="205"/>
      <c r="U56" s="162"/>
      <c r="V56" s="162"/>
      <c r="W56" s="160"/>
      <c r="X56" s="162"/>
      <c r="Y56" s="162"/>
    </row>
    <row r="57" spans="1:25" ht="40.25" customHeight="1" outlineLevel="1" thickBot="1" x14ac:dyDescent="0.25">
      <c r="A57" s="31" t="s">
        <v>55</v>
      </c>
      <c r="B57" s="322" t="s">
        <v>17</v>
      </c>
      <c r="C57" s="323"/>
      <c r="D57" s="17"/>
      <c r="E57" s="13">
        <v>0</v>
      </c>
      <c r="F57" s="13"/>
      <c r="G57" s="13"/>
      <c r="H57" s="110"/>
      <c r="I57" s="17"/>
      <c r="J57" s="13">
        <v>0</v>
      </c>
      <c r="K57" s="13"/>
      <c r="L57" s="15"/>
      <c r="M57" s="114"/>
      <c r="N57" s="17">
        <v>0.02</v>
      </c>
      <c r="O57" s="13">
        <f>$E$18*N57</f>
        <v>0</v>
      </c>
      <c r="P57" s="9" t="s">
        <v>50</v>
      </c>
      <c r="Q57" s="13"/>
      <c r="R57" s="110"/>
      <c r="S57" s="17"/>
      <c r="T57" s="13">
        <v>0</v>
      </c>
      <c r="U57" s="13"/>
      <c r="V57" s="13"/>
      <c r="W57" s="110"/>
      <c r="X57" s="17">
        <f>D57+I57+N57+S57</f>
        <v>0.02</v>
      </c>
      <c r="Y57" s="19">
        <f>$E$18*X57</f>
        <v>0</v>
      </c>
    </row>
    <row r="58" spans="1:25" ht="40.25" customHeight="1" outlineLevel="1" thickBot="1" x14ac:dyDescent="0.25">
      <c r="A58" s="70"/>
      <c r="B58" s="313" t="s">
        <v>97</v>
      </c>
      <c r="C58" s="317"/>
      <c r="D58" s="161"/>
      <c r="E58" s="174">
        <v>0</v>
      </c>
      <c r="F58" s="161"/>
      <c r="G58" s="161"/>
      <c r="H58" s="185"/>
      <c r="I58" s="161"/>
      <c r="J58" s="174">
        <v>0</v>
      </c>
      <c r="K58" s="161"/>
      <c r="L58" s="161"/>
      <c r="M58" s="163"/>
      <c r="N58" s="161"/>
      <c r="O58" s="174">
        <v>0</v>
      </c>
      <c r="P58" s="161"/>
      <c r="Q58" s="161"/>
      <c r="R58" s="185"/>
      <c r="S58" s="161">
        <v>0.1</v>
      </c>
      <c r="T58" s="174">
        <f>$E$18*S58</f>
        <v>0</v>
      </c>
      <c r="U58" s="11" t="s">
        <v>84</v>
      </c>
      <c r="V58" s="13">
        <f>T58*95%</f>
        <v>0</v>
      </c>
      <c r="W58" s="110"/>
      <c r="X58" s="161">
        <f>D58+I58+N58+S58</f>
        <v>0.1</v>
      </c>
      <c r="Y58" s="199">
        <f>$E$18*X58</f>
        <v>0</v>
      </c>
    </row>
    <row r="59" spans="1:25" ht="40.25" customHeight="1" outlineLevel="1" thickBot="1" x14ac:dyDescent="0.25">
      <c r="A59" s="70"/>
      <c r="B59" s="318"/>
      <c r="C59" s="319"/>
      <c r="D59" s="162"/>
      <c r="E59" s="205"/>
      <c r="F59" s="162"/>
      <c r="G59" s="162"/>
      <c r="H59" s="186"/>
      <c r="I59" s="162"/>
      <c r="J59" s="205"/>
      <c r="K59" s="162"/>
      <c r="L59" s="162"/>
      <c r="M59" s="160"/>
      <c r="N59" s="162"/>
      <c r="O59" s="205"/>
      <c r="P59" s="162"/>
      <c r="Q59" s="162"/>
      <c r="R59" s="186"/>
      <c r="S59" s="162"/>
      <c r="T59" s="205"/>
      <c r="U59" s="11" t="s">
        <v>87</v>
      </c>
      <c r="V59" s="67">
        <f>T58*5%</f>
        <v>0</v>
      </c>
      <c r="W59" s="116"/>
      <c r="X59" s="162"/>
      <c r="Y59" s="162"/>
    </row>
    <row r="60" spans="1:25" ht="40.25" customHeight="1" outlineLevel="1" thickBot="1" x14ac:dyDescent="0.25">
      <c r="A60" s="70"/>
      <c r="B60" s="304" t="s">
        <v>98</v>
      </c>
      <c r="C60" s="305"/>
      <c r="D60" s="243"/>
      <c r="E60" s="244">
        <v>0</v>
      </c>
      <c r="F60" s="243"/>
      <c r="G60" s="243"/>
      <c r="H60" s="303"/>
      <c r="I60" s="243"/>
      <c r="J60" s="244">
        <v>0</v>
      </c>
      <c r="K60" s="243"/>
      <c r="L60" s="243"/>
      <c r="M60" s="159"/>
      <c r="N60" s="243"/>
      <c r="O60" s="244">
        <v>0</v>
      </c>
      <c r="P60" s="243"/>
      <c r="Q60" s="243"/>
      <c r="R60" s="303"/>
      <c r="S60" s="161">
        <v>0.05</v>
      </c>
      <c r="T60" s="174">
        <f>$E$18*S60</f>
        <v>0</v>
      </c>
      <c r="U60" s="11" t="s">
        <v>84</v>
      </c>
      <c r="V60" s="13">
        <f>T60*95%</f>
        <v>0</v>
      </c>
      <c r="W60" s="116"/>
      <c r="X60" s="161">
        <f>D60+I60+N60+S60</f>
        <v>0.05</v>
      </c>
      <c r="Y60" s="199">
        <f>$E$18*X60</f>
        <v>0</v>
      </c>
    </row>
    <row r="61" spans="1:25" ht="40.25" customHeight="1" outlineLevel="1" thickBot="1" x14ac:dyDescent="0.25">
      <c r="A61" s="70"/>
      <c r="B61" s="306"/>
      <c r="C61" s="307"/>
      <c r="D61" s="162"/>
      <c r="E61" s="205"/>
      <c r="F61" s="162"/>
      <c r="G61" s="162"/>
      <c r="H61" s="186"/>
      <c r="I61" s="162"/>
      <c r="J61" s="205"/>
      <c r="K61" s="162"/>
      <c r="L61" s="162"/>
      <c r="M61" s="160"/>
      <c r="N61" s="162"/>
      <c r="O61" s="205"/>
      <c r="P61" s="162"/>
      <c r="Q61" s="162"/>
      <c r="R61" s="186"/>
      <c r="S61" s="162"/>
      <c r="T61" s="205"/>
      <c r="U61" s="11" t="s">
        <v>87</v>
      </c>
      <c r="V61" s="67">
        <f>T60*5%</f>
        <v>0</v>
      </c>
      <c r="W61" s="116"/>
      <c r="X61" s="162"/>
      <c r="Y61" s="162"/>
    </row>
    <row r="62" spans="1:25" ht="42.5" customHeight="1" thickBot="1" x14ac:dyDescent="0.25">
      <c r="A62" s="1"/>
      <c r="B62" s="313" t="s">
        <v>62</v>
      </c>
      <c r="C62" s="314"/>
      <c r="D62" s="161"/>
      <c r="E62" s="174">
        <v>0</v>
      </c>
      <c r="F62" s="174"/>
      <c r="G62" s="174"/>
      <c r="H62" s="163"/>
      <c r="I62" s="174"/>
      <c r="J62" s="174">
        <v>0</v>
      </c>
      <c r="K62" s="174"/>
      <c r="L62" s="174"/>
      <c r="M62" s="163"/>
      <c r="N62" s="174"/>
      <c r="O62" s="174">
        <v>0</v>
      </c>
      <c r="P62" s="174"/>
      <c r="Q62" s="174"/>
      <c r="R62" s="163"/>
      <c r="S62" s="161">
        <v>0.01</v>
      </c>
      <c r="T62" s="174">
        <f>$E$18*S62</f>
        <v>0</v>
      </c>
      <c r="U62" s="9" t="s">
        <v>84</v>
      </c>
      <c r="V62" s="13">
        <f>T62*95%</f>
        <v>0</v>
      </c>
      <c r="W62" s="114"/>
      <c r="X62" s="161">
        <f>D62+I62+Q62+S62</f>
        <v>0.01</v>
      </c>
      <c r="Y62" s="199">
        <f>$E$18*X62</f>
        <v>0</v>
      </c>
    </row>
    <row r="63" spans="1:25" ht="32.5" customHeight="1" thickBot="1" x14ac:dyDescent="0.25">
      <c r="A63" s="1"/>
      <c r="B63" s="315"/>
      <c r="C63" s="316"/>
      <c r="D63" s="209"/>
      <c r="E63" s="201"/>
      <c r="F63" s="209"/>
      <c r="G63" s="209"/>
      <c r="H63" s="208"/>
      <c r="I63" s="209"/>
      <c r="J63" s="210"/>
      <c r="K63" s="209"/>
      <c r="L63" s="209"/>
      <c r="M63" s="208"/>
      <c r="N63" s="209"/>
      <c r="O63" s="210"/>
      <c r="P63" s="209"/>
      <c r="Q63" s="209"/>
      <c r="R63" s="208"/>
      <c r="S63" s="209"/>
      <c r="T63" s="210"/>
      <c r="U63" s="26" t="s">
        <v>87</v>
      </c>
      <c r="V63" s="13">
        <f>T62*5%</f>
        <v>0</v>
      </c>
      <c r="W63" s="115"/>
      <c r="X63" s="209"/>
      <c r="Y63" s="209"/>
    </row>
    <row r="64" spans="1:25" ht="33" customHeight="1" thickBot="1" x14ac:dyDescent="0.25">
      <c r="A64" s="1"/>
      <c r="B64" s="312" t="s">
        <v>99</v>
      </c>
      <c r="C64" s="312"/>
      <c r="D64" s="59"/>
      <c r="E64" s="62">
        <v>0</v>
      </c>
      <c r="F64" s="59"/>
      <c r="G64" s="59"/>
      <c r="H64" s="111"/>
      <c r="I64" s="59"/>
      <c r="J64" s="76">
        <v>0</v>
      </c>
      <c r="K64" s="59"/>
      <c r="L64" s="59"/>
      <c r="M64" s="111"/>
      <c r="N64" s="59"/>
      <c r="O64" s="76">
        <v>0</v>
      </c>
      <c r="P64" s="59"/>
      <c r="Q64" s="59"/>
      <c r="R64" s="111"/>
      <c r="S64" s="60">
        <v>0.02</v>
      </c>
      <c r="T64" s="61">
        <f>$E$18*S64</f>
        <v>0</v>
      </c>
      <c r="U64" s="26" t="s">
        <v>100</v>
      </c>
      <c r="V64" s="64"/>
      <c r="W64" s="109"/>
      <c r="X64" s="73">
        <f>D64+I64+N64+S64</f>
        <v>0.02</v>
      </c>
      <c r="Y64" s="74">
        <f>$E$18*X64</f>
        <v>0</v>
      </c>
    </row>
    <row r="65" spans="1:25" ht="27.5" customHeight="1" thickBot="1" x14ac:dyDescent="0.25">
      <c r="A65" s="1"/>
      <c r="B65" s="312" t="s">
        <v>101</v>
      </c>
      <c r="C65" s="312"/>
      <c r="D65" s="56"/>
      <c r="E65" s="57">
        <v>0</v>
      </c>
      <c r="F65" s="18"/>
      <c r="G65" s="18"/>
      <c r="H65" s="107"/>
      <c r="I65" s="18"/>
      <c r="J65" s="11">
        <v>0</v>
      </c>
      <c r="K65" s="18"/>
      <c r="L65" s="18"/>
      <c r="M65" s="107"/>
      <c r="N65" s="18"/>
      <c r="O65" s="11">
        <v>0</v>
      </c>
      <c r="P65" s="18"/>
      <c r="Q65" s="18"/>
      <c r="R65" s="107"/>
      <c r="S65" s="56">
        <v>0.02</v>
      </c>
      <c r="T65" s="57">
        <f>$E$18*S65</f>
        <v>0</v>
      </c>
      <c r="U65" s="26" t="s">
        <v>100</v>
      </c>
      <c r="V65" s="13"/>
      <c r="W65" s="110"/>
      <c r="X65" s="56">
        <f>D65+I65+Q65+S65</f>
        <v>0.02</v>
      </c>
      <c r="Y65" s="58">
        <f>$E$18*X65</f>
        <v>0</v>
      </c>
    </row>
    <row r="66" spans="1:25" ht="16" thickBot="1" x14ac:dyDescent="0.25">
      <c r="A66" s="1"/>
      <c r="B66" s="33"/>
      <c r="C66" s="33"/>
      <c r="D66" s="17">
        <f>SUM(D27+D29+D33+D40+D50+D51+D52+D53+D55+D57+D58+D61+D62+D64+D65)</f>
        <v>0.02</v>
      </c>
      <c r="E66" s="13">
        <f>SUM(E27:E65)-E46-E42-E39-E35</f>
        <v>0</v>
      </c>
      <c r="F66" s="4"/>
      <c r="G66" s="4"/>
      <c r="H66" s="4"/>
      <c r="I66" s="71">
        <f>SUM(I27+I29+I33+I40+I50+I51+I52+I53+I55)</f>
        <v>0.33999999999999997</v>
      </c>
      <c r="J66" s="72">
        <f>SUM(J27:J65)-J46-J42-J39-J35</f>
        <v>0</v>
      </c>
      <c r="K66" s="4"/>
      <c r="L66" s="3"/>
      <c r="M66" s="3"/>
      <c r="N66" s="71">
        <f>SUM(N27+N29+N33+N40+N50+N57)</f>
        <v>0.15</v>
      </c>
      <c r="O66" s="72">
        <f>SUM(O27:O65)-O46-O42-O39-O35</f>
        <v>0</v>
      </c>
      <c r="P66" s="3"/>
      <c r="Q66" s="3"/>
      <c r="R66" s="4"/>
      <c r="S66" s="41">
        <f>SUM(S27+S29+S33+S40+S50+S58+S60+S62+S64+S65)</f>
        <v>0.49000000000000005</v>
      </c>
      <c r="T66" s="13">
        <f>SUM(T27:T65)-T46-T42-T39-T35</f>
        <v>0</v>
      </c>
      <c r="U66" s="42"/>
      <c r="V66" s="42"/>
      <c r="W66" s="42"/>
      <c r="X66" s="65">
        <f>SUM(X27+X29+X33+X40+X50+X51+X52+X53+X55+X57+X58+X60+X62+X64+X65)</f>
        <v>1</v>
      </c>
      <c r="Y66" s="66">
        <f>SUM(Y27:Y65)-Y46-Y42-Y39-Y35</f>
        <v>0</v>
      </c>
    </row>
    <row r="67" spans="1:25" x14ac:dyDescent="0.2"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U67" s="34"/>
      <c r="V67" s="34"/>
      <c r="W67" s="34"/>
      <c r="X67" s="34"/>
      <c r="Y67" s="34"/>
    </row>
    <row r="68" spans="1:25" ht="15" thickBot="1" x14ac:dyDescent="0.25"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U68" s="34"/>
      <c r="V68" s="34"/>
      <c r="W68" s="34"/>
      <c r="X68" s="34"/>
      <c r="Y68" s="34"/>
    </row>
    <row r="69" spans="1:25" ht="15" customHeight="1" thickBot="1" x14ac:dyDescent="0.25">
      <c r="B69" s="187" t="s">
        <v>64</v>
      </c>
      <c r="C69" s="190"/>
      <c r="D69" s="187" t="s">
        <v>6</v>
      </c>
      <c r="E69" s="188"/>
      <c r="F69" s="189"/>
      <c r="G69" s="169"/>
      <c r="H69" s="191"/>
      <c r="I69" s="192" t="s">
        <v>7</v>
      </c>
      <c r="J69" s="193"/>
      <c r="K69" s="194"/>
      <c r="L69" s="169"/>
      <c r="M69" s="143"/>
      <c r="N69" s="187" t="s">
        <v>8</v>
      </c>
      <c r="O69" s="188"/>
      <c r="P69" s="189"/>
      <c r="Q69" s="169"/>
      <c r="R69" s="143"/>
      <c r="S69" s="187" t="s">
        <v>9</v>
      </c>
      <c r="T69" s="188"/>
      <c r="U69" s="189"/>
      <c r="V69" s="169"/>
      <c r="W69" s="143"/>
      <c r="X69" s="187" t="s">
        <v>35</v>
      </c>
      <c r="Y69" s="188"/>
    </row>
    <row r="70" spans="1:25" ht="15" customHeight="1" thickBot="1" x14ac:dyDescent="0.25">
      <c r="B70" s="310" t="s">
        <v>65</v>
      </c>
      <c r="C70" s="311"/>
      <c r="D70" s="43">
        <f>SUM(D27+D29+D33+D40)</f>
        <v>0.02</v>
      </c>
      <c r="E70" s="20">
        <f>$E$18*D70</f>
        <v>0</v>
      </c>
      <c r="F70" s="172"/>
      <c r="G70" s="169"/>
      <c r="H70" s="143"/>
      <c r="I70" s="43">
        <f>SUM(I29+I33+I42+I50+I51+I52+I53+I55)</f>
        <v>0.31000000000000005</v>
      </c>
      <c r="J70" s="20">
        <f>$E$18*I70</f>
        <v>0</v>
      </c>
      <c r="K70" s="172"/>
      <c r="L70" s="169"/>
      <c r="M70" s="143"/>
      <c r="N70" s="43">
        <f>SUM(N29+N42)</f>
        <v>0.06</v>
      </c>
      <c r="O70" s="20">
        <f>$E$18*N70</f>
        <v>0</v>
      </c>
      <c r="P70" s="172"/>
      <c r="Q70" s="169"/>
      <c r="R70" s="143"/>
      <c r="S70" s="44">
        <f>SUM(S29+S33+S42+S58+S60+S62+S64+S65)</f>
        <v>0.44000000000000006</v>
      </c>
      <c r="T70" s="20">
        <f>$E$18*S70</f>
        <v>0</v>
      </c>
      <c r="U70" s="173"/>
      <c r="V70" s="169"/>
      <c r="W70" s="143"/>
      <c r="X70" s="43">
        <f>SUM(D70+I70+N70+S70)</f>
        <v>0.83000000000000007</v>
      </c>
      <c r="Y70" s="20">
        <f>$E$18*X70</f>
        <v>0</v>
      </c>
    </row>
    <row r="71" spans="1:25" ht="24" customHeight="1" thickBot="1" x14ac:dyDescent="0.25">
      <c r="B71" s="166" t="s">
        <v>66</v>
      </c>
      <c r="C71" s="167"/>
      <c r="D71" s="45"/>
      <c r="E71" s="21">
        <f>$E$18*D71</f>
        <v>0</v>
      </c>
      <c r="F71" s="46"/>
      <c r="G71" s="46"/>
      <c r="H71" s="46"/>
      <c r="I71" s="47">
        <f>I46</f>
        <v>0.03</v>
      </c>
      <c r="J71" s="21">
        <f>$E$18*I71</f>
        <v>0</v>
      </c>
      <c r="K71" s="168"/>
      <c r="L71" s="169"/>
      <c r="M71" s="143"/>
      <c r="N71" s="48">
        <f>SUM(N39+N46+N57)</f>
        <v>9.0000000000000011E-2</v>
      </c>
      <c r="O71" s="21">
        <f>$E$18*N71</f>
        <v>0</v>
      </c>
      <c r="P71" s="168"/>
      <c r="Q71" s="169"/>
      <c r="R71" s="143"/>
      <c r="S71" s="49">
        <f>S46</f>
        <v>0.05</v>
      </c>
      <c r="T71" s="21">
        <f>$E$18*S71</f>
        <v>0</v>
      </c>
      <c r="U71" s="50"/>
      <c r="V71" s="50"/>
      <c r="W71" s="50"/>
      <c r="X71" s="48">
        <f>SUM(D71+I71+N71+S71)</f>
        <v>0.17</v>
      </c>
      <c r="Y71" s="21">
        <f>$E$18*X71</f>
        <v>0</v>
      </c>
    </row>
    <row r="72" spans="1:25" ht="15" thickBot="1" x14ac:dyDescent="0.25">
      <c r="B72" s="51"/>
      <c r="C72" s="51"/>
      <c r="D72" s="52">
        <f>SUM(D70:D71)</f>
        <v>0.02</v>
      </c>
      <c r="E72" s="27">
        <f>SUM(E70:E71)</f>
        <v>0</v>
      </c>
      <c r="F72" s="42"/>
      <c r="G72" s="42"/>
      <c r="H72" s="42"/>
      <c r="I72" s="17">
        <f>SUM(I70:I71)</f>
        <v>0.34000000000000008</v>
      </c>
      <c r="J72" s="27">
        <f>SUM(J70:J71)</f>
        <v>0</v>
      </c>
      <c r="K72" s="42"/>
      <c r="L72" s="34"/>
      <c r="M72" s="42"/>
      <c r="N72" s="41">
        <f>SUM(N70:N71)</f>
        <v>0.15000000000000002</v>
      </c>
      <c r="O72" s="27">
        <f t="shared" ref="O72" si="0">SUM(O70:O71)</f>
        <v>0</v>
      </c>
      <c r="P72" s="42"/>
      <c r="Q72" s="34"/>
      <c r="R72" s="42"/>
      <c r="S72" s="41">
        <f>SUM(S70:S71)</f>
        <v>0.49000000000000005</v>
      </c>
      <c r="T72" s="27">
        <f t="shared" ref="T72:Y72" si="1">SUM(T70:T71)</f>
        <v>0</v>
      </c>
      <c r="U72" s="42"/>
      <c r="V72" s="42"/>
      <c r="W72" s="42"/>
      <c r="X72" s="41">
        <f>SUM(X70:X71)</f>
        <v>1</v>
      </c>
      <c r="Y72" s="53">
        <f t="shared" si="1"/>
        <v>0</v>
      </c>
    </row>
    <row r="73" spans="1:25" x14ac:dyDescent="0.2">
      <c r="B73" s="51"/>
      <c r="C73" s="51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54"/>
      <c r="S73" s="34"/>
      <c r="U73" s="34"/>
      <c r="V73" s="34"/>
      <c r="W73" s="34"/>
      <c r="X73" s="34"/>
      <c r="Y73" s="34"/>
    </row>
    <row r="77" spans="1:25" ht="15.75" customHeight="1" x14ac:dyDescent="0.2"/>
    <row r="78" spans="1:25" ht="15.75" customHeight="1" x14ac:dyDescent="0.2"/>
    <row r="79" spans="1:25" ht="15.75" customHeight="1" x14ac:dyDescent="0.2"/>
    <row r="80" spans="1:25" ht="15.75" customHeight="1" x14ac:dyDescent="0.2"/>
    <row r="81" spans="4:4" ht="15.75" customHeight="1" x14ac:dyDescent="0.2"/>
    <row r="82" spans="4:4" ht="15.75" customHeight="1" x14ac:dyDescent="0.2"/>
    <row r="96" spans="4:4" ht="15" x14ac:dyDescent="0.2">
      <c r="D96"/>
    </row>
    <row r="97" spans="3:4" ht="15" x14ac:dyDescent="0.2">
      <c r="C97"/>
      <c r="D97"/>
    </row>
    <row r="98" spans="3:4" ht="15" x14ac:dyDescent="0.2">
      <c r="C98"/>
      <c r="D98"/>
    </row>
    <row r="99" spans="3:4" ht="15" x14ac:dyDescent="0.2">
      <c r="C99"/>
      <c r="D99"/>
    </row>
    <row r="100" spans="3:4" ht="15" x14ac:dyDescent="0.2">
      <c r="C100"/>
      <c r="D100"/>
    </row>
    <row r="101" spans="3:4" ht="15" x14ac:dyDescent="0.2">
      <c r="C101"/>
      <c r="D101"/>
    </row>
  </sheetData>
  <sheetProtection algorithmName="SHA-512" hashValue="OQoHqY0bRAEGor1PCrVP0BuWf9mPd4kAqrQLKWv2Vze/0j+Y3memVNMWJIGwBJDUZGUyEsu3BskjPNwJc9OBpQ==" saltValue="NILxhQUVRyoUAwXsRmIHoQ==" spinCount="100000" sheet="1" objects="1" scenarios="1" formatCells="0" formatColumns="0" formatRows="0" autoFilter="0"/>
  <mergeCells count="325">
    <mergeCell ref="H40:H41"/>
    <mergeCell ref="G40:G41"/>
    <mergeCell ref="F40:F41"/>
    <mergeCell ref="A1:Y1"/>
    <mergeCell ref="B3:Y3"/>
    <mergeCell ref="B4:Y4"/>
    <mergeCell ref="B5:Y5"/>
    <mergeCell ref="A8:B8"/>
    <mergeCell ref="A9:B9"/>
    <mergeCell ref="A16:B16"/>
    <mergeCell ref="I22:M22"/>
    <mergeCell ref="B23:C23"/>
    <mergeCell ref="D23:H23"/>
    <mergeCell ref="I23:M23"/>
    <mergeCell ref="N23:R23"/>
    <mergeCell ref="A10:B10"/>
    <mergeCell ref="A11:B11"/>
    <mergeCell ref="A12:B12"/>
    <mergeCell ref="A13:B13"/>
    <mergeCell ref="A14:B14"/>
    <mergeCell ref="A15:B15"/>
    <mergeCell ref="B25:C25"/>
    <mergeCell ref="D25:H25"/>
    <mergeCell ref="I25:M25"/>
    <mergeCell ref="N25:R25"/>
    <mergeCell ref="S25:W25"/>
    <mergeCell ref="X25:Y25"/>
    <mergeCell ref="S23:W23"/>
    <mergeCell ref="X23:Y23"/>
    <mergeCell ref="B24:C24"/>
    <mergeCell ref="D24:H24"/>
    <mergeCell ref="I24:M24"/>
    <mergeCell ref="N24:R24"/>
    <mergeCell ref="S24:W24"/>
    <mergeCell ref="X24:Y24"/>
    <mergeCell ref="B26:C26"/>
    <mergeCell ref="X26:Y26"/>
    <mergeCell ref="B27:C28"/>
    <mergeCell ref="D27:D28"/>
    <mergeCell ref="E27:E28"/>
    <mergeCell ref="I27:I28"/>
    <mergeCell ref="J27:J28"/>
    <mergeCell ref="K27:K28"/>
    <mergeCell ref="L27:L28"/>
    <mergeCell ref="M27:M28"/>
    <mergeCell ref="T27:T28"/>
    <mergeCell ref="U27:U28"/>
    <mergeCell ref="V27:V28"/>
    <mergeCell ref="W27:W28"/>
    <mergeCell ref="X27:X28"/>
    <mergeCell ref="Y27:Y28"/>
    <mergeCell ref="N27:N28"/>
    <mergeCell ref="O27:O28"/>
    <mergeCell ref="P27:P28"/>
    <mergeCell ref="Q27:Q28"/>
    <mergeCell ref="R27:R28"/>
    <mergeCell ref="S27:S28"/>
    <mergeCell ref="B29:C32"/>
    <mergeCell ref="D29:D32"/>
    <mergeCell ref="E29:E32"/>
    <mergeCell ref="F29:F30"/>
    <mergeCell ref="G29:G30"/>
    <mergeCell ref="H29:H30"/>
    <mergeCell ref="I29:I32"/>
    <mergeCell ref="J29:J32"/>
    <mergeCell ref="N29:N32"/>
    <mergeCell ref="X29:X32"/>
    <mergeCell ref="Y29:Y32"/>
    <mergeCell ref="O29:O32"/>
    <mergeCell ref="P29:P32"/>
    <mergeCell ref="Q29:Q32"/>
    <mergeCell ref="R29:R32"/>
    <mergeCell ref="S29:S32"/>
    <mergeCell ref="T29:T32"/>
    <mergeCell ref="F31:F32"/>
    <mergeCell ref="G31:G32"/>
    <mergeCell ref="H31:H32"/>
    <mergeCell ref="U31:U32"/>
    <mergeCell ref="V31:V32"/>
    <mergeCell ref="W31:W32"/>
    <mergeCell ref="U29:U30"/>
    <mergeCell ref="V29:V30"/>
    <mergeCell ref="W29:W30"/>
    <mergeCell ref="X33:X34"/>
    <mergeCell ref="Y33:Y34"/>
    <mergeCell ref="L33:L34"/>
    <mergeCell ref="M33:M34"/>
    <mergeCell ref="N33:N34"/>
    <mergeCell ref="O33:O34"/>
    <mergeCell ref="P33:P34"/>
    <mergeCell ref="Q33:Q34"/>
    <mergeCell ref="U33:U34"/>
    <mergeCell ref="V33:V34"/>
    <mergeCell ref="W33:W34"/>
    <mergeCell ref="B35:C38"/>
    <mergeCell ref="D35:D38"/>
    <mergeCell ref="E35:E38"/>
    <mergeCell ref="R33:R34"/>
    <mergeCell ref="S33:S34"/>
    <mergeCell ref="T33:T34"/>
    <mergeCell ref="B33:C34"/>
    <mergeCell ref="D33:D34"/>
    <mergeCell ref="E33:E34"/>
    <mergeCell ref="I33:I34"/>
    <mergeCell ref="J33:J34"/>
    <mergeCell ref="K33:K34"/>
    <mergeCell ref="F35:F36"/>
    <mergeCell ref="F37:F38"/>
    <mergeCell ref="G35:G36"/>
    <mergeCell ref="H35:H36"/>
    <mergeCell ref="G37:G38"/>
    <mergeCell ref="H37:H38"/>
    <mergeCell ref="F33:F34"/>
    <mergeCell ref="G33:G34"/>
    <mergeCell ref="H33:H34"/>
    <mergeCell ref="B39:C39"/>
    <mergeCell ref="B40:C41"/>
    <mergeCell ref="D40:D41"/>
    <mergeCell ref="E40:E41"/>
    <mergeCell ref="I40:I41"/>
    <mergeCell ref="J40:J41"/>
    <mergeCell ref="X35:X38"/>
    <mergeCell ref="Y35:Y38"/>
    <mergeCell ref="U37:U38"/>
    <mergeCell ref="V37:V38"/>
    <mergeCell ref="W37:W38"/>
    <mergeCell ref="R35:R38"/>
    <mergeCell ref="S35:S38"/>
    <mergeCell ref="T35:T38"/>
    <mergeCell ref="U35:U36"/>
    <mergeCell ref="V35:V36"/>
    <mergeCell ref="W35:W36"/>
    <mergeCell ref="I35:I38"/>
    <mergeCell ref="J35:J38"/>
    <mergeCell ref="N35:N38"/>
    <mergeCell ref="O35:O38"/>
    <mergeCell ref="P35:P38"/>
    <mergeCell ref="Q35:Q38"/>
    <mergeCell ref="Q40:Q41"/>
    <mergeCell ref="B42:C45"/>
    <mergeCell ref="D42:D45"/>
    <mergeCell ref="E42:E45"/>
    <mergeCell ref="F42:F45"/>
    <mergeCell ref="G42:G45"/>
    <mergeCell ref="H42:H45"/>
    <mergeCell ref="I42:I45"/>
    <mergeCell ref="J42:J45"/>
    <mergeCell ref="N42:N45"/>
    <mergeCell ref="R40:R41"/>
    <mergeCell ref="S40:S41"/>
    <mergeCell ref="T40:T41"/>
    <mergeCell ref="X40:X41"/>
    <mergeCell ref="Y40:Y41"/>
    <mergeCell ref="K40:K41"/>
    <mergeCell ref="L40:L41"/>
    <mergeCell ref="M40:M41"/>
    <mergeCell ref="N40:N41"/>
    <mergeCell ref="O40:O41"/>
    <mergeCell ref="P40:P41"/>
    <mergeCell ref="U40:U41"/>
    <mergeCell ref="V40:V41"/>
    <mergeCell ref="W40:W41"/>
    <mergeCell ref="U42:U43"/>
    <mergeCell ref="V42:V43"/>
    <mergeCell ref="W42:W43"/>
    <mergeCell ref="X42:X45"/>
    <mergeCell ref="Y42:Y45"/>
    <mergeCell ref="U44:U45"/>
    <mergeCell ref="V44:V45"/>
    <mergeCell ref="W44:W45"/>
    <mergeCell ref="O42:O45"/>
    <mergeCell ref="P42:P45"/>
    <mergeCell ref="Q42:Q45"/>
    <mergeCell ref="R42:R45"/>
    <mergeCell ref="S42:S45"/>
    <mergeCell ref="T42:T45"/>
    <mergeCell ref="O46:O49"/>
    <mergeCell ref="P46:P49"/>
    <mergeCell ref="Q46:Q49"/>
    <mergeCell ref="R46:R49"/>
    <mergeCell ref="S46:S49"/>
    <mergeCell ref="H46:H49"/>
    <mergeCell ref="I46:I49"/>
    <mergeCell ref="J46:J49"/>
    <mergeCell ref="A46:A49"/>
    <mergeCell ref="B46:C49"/>
    <mergeCell ref="D46:D49"/>
    <mergeCell ref="E46:E49"/>
    <mergeCell ref="F46:F49"/>
    <mergeCell ref="G46:G49"/>
    <mergeCell ref="B52:C52"/>
    <mergeCell ref="B53:C54"/>
    <mergeCell ref="D53:D54"/>
    <mergeCell ref="E53:E54"/>
    <mergeCell ref="F53:F54"/>
    <mergeCell ref="G53:G54"/>
    <mergeCell ref="T46:T49"/>
    <mergeCell ref="X46:X49"/>
    <mergeCell ref="Y46:Y49"/>
    <mergeCell ref="W53:W54"/>
    <mergeCell ref="X53:X54"/>
    <mergeCell ref="Y53:Y54"/>
    <mergeCell ref="U48:U49"/>
    <mergeCell ref="V48:V49"/>
    <mergeCell ref="V46:V47"/>
    <mergeCell ref="U46:U47"/>
    <mergeCell ref="W46:W47"/>
    <mergeCell ref="W48:W49"/>
    <mergeCell ref="T53:T54"/>
    <mergeCell ref="U53:U54"/>
    <mergeCell ref="V53:V54"/>
    <mergeCell ref="B50:C50"/>
    <mergeCell ref="B51:C51"/>
    <mergeCell ref="N46:N49"/>
    <mergeCell ref="E55:E56"/>
    <mergeCell ref="F55:F56"/>
    <mergeCell ref="G55:G56"/>
    <mergeCell ref="H55:H56"/>
    <mergeCell ref="Q53:Q54"/>
    <mergeCell ref="R53:R54"/>
    <mergeCell ref="S53:S54"/>
    <mergeCell ref="H53:H54"/>
    <mergeCell ref="I53:I54"/>
    <mergeCell ref="J53:J54"/>
    <mergeCell ref="N53:N54"/>
    <mergeCell ref="O53:O54"/>
    <mergeCell ref="P53:P54"/>
    <mergeCell ref="X55:X56"/>
    <mergeCell ref="Y55:Y56"/>
    <mergeCell ref="T55:T56"/>
    <mergeCell ref="U55:U56"/>
    <mergeCell ref="B57:C57"/>
    <mergeCell ref="B58:C59"/>
    <mergeCell ref="D58:D59"/>
    <mergeCell ref="E58:E59"/>
    <mergeCell ref="F58:F59"/>
    <mergeCell ref="G58:G59"/>
    <mergeCell ref="H58:H59"/>
    <mergeCell ref="R55:R56"/>
    <mergeCell ref="S55:S56"/>
    <mergeCell ref="V55:V56"/>
    <mergeCell ref="W55:W56"/>
    <mergeCell ref="I55:I56"/>
    <mergeCell ref="J55:J56"/>
    <mergeCell ref="N55:N56"/>
    <mergeCell ref="O55:O56"/>
    <mergeCell ref="P55:P56"/>
    <mergeCell ref="Q55:Q56"/>
    <mergeCell ref="X58:X59"/>
    <mergeCell ref="B55:C56"/>
    <mergeCell ref="D55:D56"/>
    <mergeCell ref="E60:E61"/>
    <mergeCell ref="F60:F61"/>
    <mergeCell ref="G60:G61"/>
    <mergeCell ref="H60:H61"/>
    <mergeCell ref="I60:I61"/>
    <mergeCell ref="P60:P61"/>
    <mergeCell ref="O58:O59"/>
    <mergeCell ref="P58:P59"/>
    <mergeCell ref="I58:I59"/>
    <mergeCell ref="J58:J59"/>
    <mergeCell ref="K58:K59"/>
    <mergeCell ref="L58:L59"/>
    <mergeCell ref="M58:M59"/>
    <mergeCell ref="N58:N59"/>
    <mergeCell ref="N60:N61"/>
    <mergeCell ref="O60:O61"/>
    <mergeCell ref="J60:J61"/>
    <mergeCell ref="K60:K61"/>
    <mergeCell ref="L60:L61"/>
    <mergeCell ref="M60:M61"/>
    <mergeCell ref="B65:C65"/>
    <mergeCell ref="B69:C69"/>
    <mergeCell ref="D69:E69"/>
    <mergeCell ref="F69:H69"/>
    <mergeCell ref="I69:J69"/>
    <mergeCell ref="K69:M69"/>
    <mergeCell ref="N69:O69"/>
    <mergeCell ref="P69:R69"/>
    <mergeCell ref="E62:E63"/>
    <mergeCell ref="F62:F63"/>
    <mergeCell ref="G62:G63"/>
    <mergeCell ref="H62:H63"/>
    <mergeCell ref="I62:I63"/>
    <mergeCell ref="J62:J63"/>
    <mergeCell ref="B62:C63"/>
    <mergeCell ref="D62:D63"/>
    <mergeCell ref="B64:C64"/>
    <mergeCell ref="Q62:Q63"/>
    <mergeCell ref="R62:R63"/>
    <mergeCell ref="B71:C71"/>
    <mergeCell ref="K71:M71"/>
    <mergeCell ref="P71:R71"/>
    <mergeCell ref="S69:T69"/>
    <mergeCell ref="U69:W69"/>
    <mergeCell ref="X69:Y69"/>
    <mergeCell ref="B70:C70"/>
    <mergeCell ref="F70:H70"/>
    <mergeCell ref="K70:M70"/>
    <mergeCell ref="P70:R70"/>
    <mergeCell ref="U70:W70"/>
    <mergeCell ref="B6:Y6"/>
    <mergeCell ref="S62:S63"/>
    <mergeCell ref="T62:T63"/>
    <mergeCell ref="X62:X63"/>
    <mergeCell ref="Y62:Y63"/>
    <mergeCell ref="K62:K63"/>
    <mergeCell ref="L62:L63"/>
    <mergeCell ref="M62:M63"/>
    <mergeCell ref="N62:N63"/>
    <mergeCell ref="O62:O63"/>
    <mergeCell ref="P62:P63"/>
    <mergeCell ref="Y58:Y59"/>
    <mergeCell ref="Q58:Q59"/>
    <mergeCell ref="R58:R59"/>
    <mergeCell ref="S58:S59"/>
    <mergeCell ref="T58:T59"/>
    <mergeCell ref="Y60:Y61"/>
    <mergeCell ref="Q60:Q61"/>
    <mergeCell ref="R60:R61"/>
    <mergeCell ref="S60:S61"/>
    <mergeCell ref="T60:T61"/>
    <mergeCell ref="X60:X61"/>
    <mergeCell ref="B60:C61"/>
    <mergeCell ref="D60:D61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3D080-E560-43FD-91F7-59C8EDA7042E}">
  <sheetPr>
    <tabColor rgb="FFFF0000"/>
    <pageSetUpPr fitToPage="1"/>
  </sheetPr>
  <dimension ref="A1:Y97"/>
  <sheetViews>
    <sheetView zoomScale="55" zoomScaleNormal="55" workbookViewId="0">
      <selection activeCell="C9" sqref="C9"/>
    </sheetView>
  </sheetViews>
  <sheetFormatPr baseColWidth="10" defaultColWidth="9.1640625" defaultRowHeight="14" outlineLevelRow="1" outlineLevelCol="1" x14ac:dyDescent="0.2"/>
  <cols>
    <col min="1" max="1" width="27" style="2" customWidth="1"/>
    <col min="2" max="2" width="19" style="2" customWidth="1"/>
    <col min="3" max="3" width="25.5" style="2" customWidth="1"/>
    <col min="4" max="4" width="23.6640625" style="2" customWidth="1"/>
    <col min="5" max="5" width="22.6640625" style="2" customWidth="1"/>
    <col min="6" max="6" width="12.1640625" style="2" customWidth="1" outlineLevel="1"/>
    <col min="7" max="7" width="9.83203125" style="2" customWidth="1" outlineLevel="1"/>
    <col min="8" max="8" width="13.6640625" style="2" customWidth="1" outlineLevel="1"/>
    <col min="9" max="9" width="8.6640625" style="2" customWidth="1"/>
    <col min="10" max="10" width="11.1640625" style="2" customWidth="1"/>
    <col min="11" max="11" width="12.6640625" style="2" customWidth="1" outlineLevel="1"/>
    <col min="12" max="12" width="10.6640625" style="2" customWidth="1" outlineLevel="1"/>
    <col min="13" max="13" width="12.5" style="2" customWidth="1" outlineLevel="1"/>
    <col min="14" max="14" width="7.5" style="2" customWidth="1"/>
    <col min="15" max="15" width="10.83203125" style="2" customWidth="1"/>
    <col min="16" max="16" width="10.5" style="2" customWidth="1" outlineLevel="1"/>
    <col min="17" max="17" width="11.83203125" style="2" customWidth="1" outlineLevel="1"/>
    <col min="18" max="18" width="12.5" style="2" customWidth="1" outlineLevel="1"/>
    <col min="19" max="19" width="7.5" style="2" customWidth="1"/>
    <col min="20" max="20" width="11.5" style="3" customWidth="1"/>
    <col min="21" max="21" width="14.5" style="2" customWidth="1" outlineLevel="1"/>
    <col min="22" max="22" width="11.1640625" style="2" customWidth="1" outlineLevel="1"/>
    <col min="23" max="23" width="12.33203125" style="2" customWidth="1" outlineLevel="1"/>
    <col min="24" max="24" width="10.83203125" style="2" customWidth="1"/>
    <col min="25" max="25" width="11.6640625" style="2" customWidth="1"/>
    <col min="26" max="26" width="9.33203125" style="2" customWidth="1"/>
    <col min="27" max="32" width="9.1640625" style="2"/>
    <col min="33" max="33" width="16.6640625" style="2" customWidth="1"/>
    <col min="34" max="16384" width="9.1640625" style="2"/>
  </cols>
  <sheetData>
    <row r="1" spans="1:25" ht="72" customHeight="1" x14ac:dyDescent="0.3">
      <c r="A1" s="139" t="s">
        <v>22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5" ht="15" x14ac:dyDescent="0.2">
      <c r="A2"/>
      <c r="B2"/>
      <c r="C2"/>
      <c r="D2"/>
      <c r="E2"/>
      <c r="F2"/>
      <c r="G2"/>
      <c r="H2"/>
      <c r="I2"/>
      <c r="J2"/>
      <c r="K2"/>
      <c r="L2"/>
    </row>
    <row r="3" spans="1:25" ht="21" x14ac:dyDescent="0.25">
      <c r="A3" s="106" t="s">
        <v>117</v>
      </c>
      <c r="B3" s="286" t="s">
        <v>0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</row>
    <row r="4" spans="1:25" ht="21" x14ac:dyDescent="0.25">
      <c r="A4" s="28" t="s">
        <v>1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</row>
    <row r="5" spans="1:25" ht="36" customHeight="1" x14ac:dyDescent="0.25">
      <c r="A5" s="106" t="s">
        <v>116</v>
      </c>
      <c r="B5" s="286" t="s">
        <v>0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</row>
    <row r="6" spans="1:25" ht="21" x14ac:dyDescent="0.25">
      <c r="A6" s="28" t="s">
        <v>115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</row>
    <row r="7" spans="1:25" ht="15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V7" s="7"/>
      <c r="W7" s="7"/>
      <c r="X7" s="5"/>
      <c r="Y7" s="8"/>
    </row>
    <row r="8" spans="1:25" ht="30.5" customHeight="1" thickBot="1" x14ac:dyDescent="0.25">
      <c r="A8" s="326" t="s">
        <v>109</v>
      </c>
      <c r="B8" s="327"/>
      <c r="C8" s="84" t="s">
        <v>68</v>
      </c>
      <c r="D8" s="1"/>
      <c r="E8" s="1"/>
      <c r="F8" s="1"/>
      <c r="G8" s="1"/>
      <c r="H8" s="1"/>
      <c r="I8" s="1"/>
      <c r="J8" s="1"/>
      <c r="K8" s="1"/>
      <c r="L8" s="1"/>
      <c r="M8" s="1"/>
      <c r="V8" s="7"/>
      <c r="W8" s="7"/>
      <c r="X8" s="5"/>
      <c r="Y8" s="8"/>
    </row>
    <row r="9" spans="1:25" ht="16" thickBot="1" x14ac:dyDescent="0.25">
      <c r="A9" s="328" t="s">
        <v>73</v>
      </c>
      <c r="B9" s="329"/>
      <c r="C9" s="85"/>
      <c r="D9" s="1"/>
      <c r="E9" s="1"/>
      <c r="F9" s="1"/>
      <c r="G9" s="1"/>
      <c r="H9" s="1"/>
      <c r="I9" s="1"/>
      <c r="J9" s="1"/>
      <c r="K9" s="1"/>
      <c r="L9" s="1"/>
      <c r="M9" s="1"/>
      <c r="V9" s="7"/>
      <c r="W9" s="7"/>
      <c r="X9" s="5"/>
      <c r="Y9" s="8"/>
    </row>
    <row r="10" spans="1:25" ht="16" thickBot="1" x14ac:dyDescent="0.25">
      <c r="A10" s="281"/>
      <c r="B10" s="282"/>
      <c r="D10" s="1"/>
      <c r="E10" s="1"/>
      <c r="F10" s="1"/>
      <c r="G10" s="1"/>
      <c r="H10" s="1"/>
      <c r="I10" s="1"/>
      <c r="J10" s="1"/>
      <c r="K10" s="1"/>
      <c r="L10" s="1"/>
      <c r="M10" s="1"/>
      <c r="V10" s="7"/>
      <c r="W10" s="7"/>
      <c r="X10" s="5"/>
      <c r="Y10" s="8"/>
    </row>
    <row r="11" spans="1:25" ht="17" thickBot="1" x14ac:dyDescent="0.25">
      <c r="A11" s="283" t="s">
        <v>74</v>
      </c>
      <c r="B11" s="333"/>
      <c r="C11" s="40" t="s">
        <v>26</v>
      </c>
      <c r="D11" s="40" t="s">
        <v>27</v>
      </c>
      <c r="E11" s="40" t="s">
        <v>28</v>
      </c>
      <c r="F11" s="36"/>
      <c r="G11" s="36"/>
      <c r="H11" s="36"/>
      <c r="I11" s="36"/>
      <c r="J11" s="36"/>
      <c r="K11" s="36"/>
      <c r="L11" s="36"/>
      <c r="M11" s="36"/>
      <c r="N11" s="37"/>
      <c r="O11" s="37"/>
      <c r="V11" s="7"/>
      <c r="W11" s="7"/>
      <c r="X11" s="5"/>
      <c r="Y11" s="8"/>
    </row>
    <row r="12" spans="1:25" ht="16" thickBot="1" x14ac:dyDescent="0.25">
      <c r="A12" s="283" t="s">
        <v>103</v>
      </c>
      <c r="B12" s="333"/>
      <c r="C12" s="38">
        <v>0.02</v>
      </c>
      <c r="D12" s="81">
        <f>IF(C9&gt;1000000,1000000,C9)</f>
        <v>0</v>
      </c>
      <c r="E12" s="63">
        <f>D12*C12</f>
        <v>0</v>
      </c>
      <c r="F12" s="36"/>
      <c r="G12" s="36"/>
      <c r="H12" s="36"/>
      <c r="I12" s="36"/>
      <c r="J12" s="36"/>
      <c r="K12" s="36"/>
      <c r="L12" s="36"/>
      <c r="M12" s="36"/>
      <c r="N12" s="37"/>
      <c r="O12" s="37"/>
      <c r="V12" s="7"/>
      <c r="W12" s="7"/>
      <c r="X12" s="5"/>
      <c r="Y12" s="8"/>
    </row>
    <row r="13" spans="1:25" ht="16" thickBot="1" x14ac:dyDescent="0.25">
      <c r="A13" s="283" t="s">
        <v>110</v>
      </c>
      <c r="B13" s="333"/>
      <c r="C13" s="38">
        <v>0.02</v>
      </c>
      <c r="D13" s="81">
        <f>IF(C9&gt;5548000,4548000,MAX(0,C9-1000000,0))</f>
        <v>0</v>
      </c>
      <c r="E13" s="83">
        <f>D13*C13</f>
        <v>0</v>
      </c>
      <c r="F13" s="36"/>
      <c r="G13" s="36"/>
      <c r="H13" s="36"/>
      <c r="I13" s="36"/>
      <c r="J13" s="36"/>
      <c r="K13" s="36"/>
      <c r="L13" s="36"/>
      <c r="M13" s="36"/>
      <c r="N13" s="37"/>
      <c r="O13" s="37"/>
      <c r="V13" s="7"/>
      <c r="W13" s="7"/>
      <c r="X13" s="5"/>
      <c r="Y13" s="8"/>
    </row>
    <row r="14" spans="1:25" ht="16" thickBot="1" x14ac:dyDescent="0.25">
      <c r="A14" s="283" t="s">
        <v>111</v>
      </c>
      <c r="B14" s="333"/>
      <c r="C14" s="38">
        <v>1.7999999999999999E-2</v>
      </c>
      <c r="D14" s="81">
        <f>IF(C9&gt;10000000,10000000-5548000,MAX(0,C9-5548000,0))</f>
        <v>0</v>
      </c>
      <c r="E14" s="83">
        <f>D14*C14</f>
        <v>0</v>
      </c>
      <c r="F14" s="36"/>
      <c r="G14" s="36"/>
      <c r="H14" s="36"/>
      <c r="I14" s="36"/>
      <c r="J14" s="36"/>
      <c r="K14" s="36"/>
      <c r="L14" s="36"/>
      <c r="M14" s="36"/>
      <c r="N14" s="37"/>
      <c r="O14" s="37"/>
      <c r="V14" s="7"/>
      <c r="W14" s="7"/>
      <c r="X14" s="5"/>
      <c r="Y14" s="8"/>
    </row>
    <row r="15" spans="1:25" ht="16" thickBot="1" x14ac:dyDescent="0.25">
      <c r="A15" s="283" t="s">
        <v>112</v>
      </c>
      <c r="B15" s="333"/>
      <c r="C15" s="38">
        <v>1.6E-2</v>
      </c>
      <c r="D15" s="81">
        <f>IF(C9&gt;25000000,15000000,MAX(0,C9-10000000,0))</f>
        <v>0</v>
      </c>
      <c r="E15" s="83">
        <f>D15*C15</f>
        <v>0</v>
      </c>
      <c r="F15" s="36"/>
      <c r="G15" s="36"/>
      <c r="H15" s="36"/>
      <c r="I15" s="36"/>
      <c r="J15" s="36"/>
      <c r="K15" s="36"/>
      <c r="L15" s="36"/>
      <c r="M15" s="36"/>
      <c r="N15" s="37"/>
      <c r="O15" s="37"/>
      <c r="V15" s="7"/>
      <c r="W15" s="7"/>
      <c r="X15" s="5"/>
      <c r="Y15" s="8"/>
    </row>
    <row r="16" spans="1:25" ht="16" thickBot="1" x14ac:dyDescent="0.25">
      <c r="A16" s="283" t="s">
        <v>113</v>
      </c>
      <c r="B16" s="333"/>
      <c r="C16" s="38">
        <v>1.2E-2</v>
      </c>
      <c r="D16" s="81">
        <f>IF(C9&gt;25000000,C9-25000000,0)</f>
        <v>0</v>
      </c>
      <c r="E16" s="83">
        <f>D16*C16</f>
        <v>0</v>
      </c>
      <c r="F16" s="36"/>
      <c r="G16" s="36"/>
      <c r="H16" s="36"/>
      <c r="I16" s="36"/>
      <c r="J16" s="36"/>
      <c r="K16" s="36"/>
      <c r="L16" s="36"/>
      <c r="M16" s="36"/>
      <c r="N16" s="37"/>
      <c r="O16" s="37"/>
      <c r="V16" s="7"/>
      <c r="W16" s="7"/>
      <c r="X16" s="5"/>
      <c r="Y16" s="8"/>
    </row>
    <row r="17" spans="1:25" ht="16" thickBot="1" x14ac:dyDescent="0.25">
      <c r="A17" s="36"/>
      <c r="B17" s="36"/>
      <c r="C17" s="35" t="s">
        <v>31</v>
      </c>
      <c r="D17" s="81">
        <f>SUM(D12:D16)</f>
        <v>0</v>
      </c>
      <c r="E17" s="63">
        <f>SUM(E12:E16)</f>
        <v>0</v>
      </c>
      <c r="F17" s="99"/>
      <c r="G17" s="36"/>
      <c r="H17" s="36"/>
      <c r="I17" s="36"/>
      <c r="J17" s="36"/>
      <c r="K17" s="36"/>
      <c r="L17" s="36"/>
      <c r="M17" s="36"/>
      <c r="N17" s="37"/>
      <c r="O17" s="37"/>
      <c r="V17" s="7"/>
      <c r="W17" s="7"/>
      <c r="X17" s="5"/>
      <c r="Y17" s="8"/>
    </row>
    <row r="18" spans="1:25" ht="16" thickBot="1" x14ac:dyDescent="0.25">
      <c r="A18" s="36"/>
      <c r="B18" s="36"/>
      <c r="C18" s="36"/>
      <c r="D18" s="89" t="s">
        <v>32</v>
      </c>
      <c r="E18" s="82">
        <f>E17*0.8</f>
        <v>0</v>
      </c>
      <c r="F18" s="100"/>
      <c r="G18" s="36"/>
      <c r="H18" s="36"/>
      <c r="I18" s="36"/>
      <c r="J18" s="36"/>
      <c r="K18" s="36"/>
      <c r="L18" s="36"/>
      <c r="M18" s="36"/>
      <c r="N18" s="37"/>
      <c r="O18" s="37"/>
      <c r="V18" s="7"/>
      <c r="W18" s="7"/>
      <c r="X18" s="5"/>
      <c r="Y18" s="8"/>
    </row>
    <row r="19" spans="1:25" ht="16" thickBot="1" x14ac:dyDescent="0.25">
      <c r="A19" s="36"/>
      <c r="B19" s="36"/>
      <c r="C19" s="36"/>
      <c r="D19" s="24" t="s">
        <v>33</v>
      </c>
      <c r="E19" s="63">
        <f>0.2*E17</f>
        <v>0</v>
      </c>
      <c r="F19" s="101"/>
      <c r="G19" s="36"/>
      <c r="H19" s="36"/>
      <c r="I19" s="36"/>
      <c r="J19" s="36"/>
      <c r="K19" s="36"/>
      <c r="L19" s="36"/>
      <c r="M19" s="36"/>
      <c r="N19" s="37"/>
      <c r="O19" s="37"/>
      <c r="V19" s="7"/>
      <c r="W19" s="7"/>
      <c r="X19" s="5"/>
      <c r="Y19" s="8"/>
    </row>
    <row r="20" spans="1: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V20" s="7"/>
      <c r="W20" s="7"/>
      <c r="X20" s="5"/>
      <c r="Y20" s="8"/>
    </row>
    <row r="21" spans="1:25" ht="12.75" customHeight="1" thickBo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7"/>
      <c r="T21" s="4"/>
      <c r="U21" s="7"/>
      <c r="V21" s="7"/>
      <c r="W21" s="7"/>
      <c r="X21" s="5"/>
      <c r="Y21" s="8"/>
    </row>
    <row r="22" spans="1:25" ht="16" thickBot="1" x14ac:dyDescent="0.25">
      <c r="A22" s="1"/>
      <c r="B22" s="1"/>
      <c r="C22" s="1"/>
      <c r="D22" s="1"/>
      <c r="E22" s="1"/>
      <c r="F22" s="1"/>
      <c r="G22" s="1"/>
      <c r="H22" s="1"/>
      <c r="I22" s="192" t="s">
        <v>80</v>
      </c>
      <c r="J22" s="330"/>
      <c r="K22" s="330"/>
      <c r="L22" s="330"/>
      <c r="M22" s="331"/>
      <c r="N22" s="33"/>
      <c r="O22" s="75"/>
      <c r="P22" s="75"/>
      <c r="Q22" s="75"/>
      <c r="R22" s="75"/>
      <c r="S22" s="7"/>
      <c r="T22" s="4"/>
      <c r="U22" s="7"/>
      <c r="V22" s="7"/>
      <c r="W22" s="7"/>
      <c r="X22" s="5"/>
      <c r="Y22" s="8"/>
    </row>
    <row r="23" spans="1:25" ht="15" thickBot="1" x14ac:dyDescent="0.25">
      <c r="A23" s="1"/>
      <c r="B23" s="273" t="s">
        <v>34</v>
      </c>
      <c r="C23" s="274"/>
      <c r="D23" s="285" t="s">
        <v>6</v>
      </c>
      <c r="E23" s="285"/>
      <c r="F23" s="232"/>
      <c r="G23" s="232"/>
      <c r="H23" s="232"/>
      <c r="I23" s="269" t="s">
        <v>7</v>
      </c>
      <c r="J23" s="256"/>
      <c r="K23" s="256"/>
      <c r="L23" s="256"/>
      <c r="M23" s="257"/>
      <c r="N23" s="232" t="s">
        <v>8</v>
      </c>
      <c r="O23" s="232"/>
      <c r="P23" s="232"/>
      <c r="Q23" s="232"/>
      <c r="R23" s="232"/>
      <c r="S23" s="194" t="s">
        <v>9</v>
      </c>
      <c r="T23" s="270"/>
      <c r="U23" s="248"/>
      <c r="V23" s="248"/>
      <c r="W23" s="271"/>
      <c r="X23" s="272" t="s">
        <v>35</v>
      </c>
      <c r="Y23" s="272"/>
    </row>
    <row r="24" spans="1:25" ht="15" thickBot="1" x14ac:dyDescent="0.25">
      <c r="A24" s="1"/>
      <c r="B24" s="273" t="s">
        <v>81</v>
      </c>
      <c r="C24" s="274"/>
      <c r="D24" s="275" t="s">
        <v>36</v>
      </c>
      <c r="E24" s="275"/>
      <c r="F24" s="232"/>
      <c r="G24" s="232"/>
      <c r="H24" s="232"/>
      <c r="I24" s="276" t="s">
        <v>37</v>
      </c>
      <c r="J24" s="277"/>
      <c r="K24" s="277"/>
      <c r="L24" s="277"/>
      <c r="M24" s="193"/>
      <c r="N24" s="232" t="s">
        <v>38</v>
      </c>
      <c r="O24" s="232"/>
      <c r="P24" s="232"/>
      <c r="Q24" s="232"/>
      <c r="R24" s="232"/>
      <c r="S24" s="278" t="s">
        <v>39</v>
      </c>
      <c r="T24" s="279"/>
      <c r="U24" s="248"/>
      <c r="V24" s="248"/>
      <c r="W24" s="271"/>
      <c r="X24" s="280">
        <v>1</v>
      </c>
      <c r="Y24" s="280"/>
    </row>
    <row r="25" spans="1:25" ht="25.25" customHeight="1" thickBot="1" x14ac:dyDescent="0.25">
      <c r="A25" s="1"/>
      <c r="B25" s="252" t="s">
        <v>114</v>
      </c>
      <c r="C25" s="253"/>
      <c r="D25" s="254">
        <f>SUM(D27+D29+D33+D40)</f>
        <v>3.5000000000000003E-2</v>
      </c>
      <c r="E25" s="255"/>
      <c r="F25" s="256"/>
      <c r="G25" s="256"/>
      <c r="H25" s="257"/>
      <c r="I25" s="258">
        <f>SUM(I29+I33+I40+I50+I51+I52+I53+I55)</f>
        <v>0.34000000000000008</v>
      </c>
      <c r="J25" s="259"/>
      <c r="K25" s="259"/>
      <c r="L25" s="259"/>
      <c r="M25" s="260"/>
      <c r="N25" s="261">
        <f>SUM(N29+N33+N40+N57)</f>
        <v>0.1</v>
      </c>
      <c r="O25" s="262"/>
      <c r="P25" s="262"/>
      <c r="Q25" s="262"/>
      <c r="R25" s="262"/>
      <c r="S25" s="263">
        <f>(S29+S33+S40+S58+S60+S62+S64+S65)</f>
        <v>0.52500000000000002</v>
      </c>
      <c r="T25" s="264"/>
      <c r="U25" s="265"/>
      <c r="V25" s="265"/>
      <c r="W25" s="266"/>
      <c r="X25" s="267">
        <f>SUM(D25+I25+N25+S25)</f>
        <v>1</v>
      </c>
      <c r="Y25" s="268"/>
    </row>
    <row r="26" spans="1:25" ht="30" customHeight="1" thickBot="1" x14ac:dyDescent="0.25">
      <c r="A26" s="1"/>
      <c r="B26" s="189"/>
      <c r="C26" s="248"/>
      <c r="D26" s="10" t="s">
        <v>40</v>
      </c>
      <c r="E26" s="10" t="s">
        <v>41</v>
      </c>
      <c r="F26" s="32" t="s">
        <v>42</v>
      </c>
      <c r="G26" s="32" t="s">
        <v>43</v>
      </c>
      <c r="H26" s="32" t="s">
        <v>44</v>
      </c>
      <c r="I26" s="10" t="s">
        <v>40</v>
      </c>
      <c r="J26" s="10" t="s">
        <v>41</v>
      </c>
      <c r="K26" s="32" t="s">
        <v>42</v>
      </c>
      <c r="L26" s="32" t="s">
        <v>43</v>
      </c>
      <c r="M26" s="32" t="s">
        <v>44</v>
      </c>
      <c r="N26" s="10" t="s">
        <v>40</v>
      </c>
      <c r="O26" s="11" t="s">
        <v>41</v>
      </c>
      <c r="P26" s="32" t="s">
        <v>42</v>
      </c>
      <c r="Q26" s="32" t="s">
        <v>43</v>
      </c>
      <c r="R26" s="32" t="s">
        <v>44</v>
      </c>
      <c r="S26" s="10" t="s">
        <v>40</v>
      </c>
      <c r="T26" s="11" t="s">
        <v>41</v>
      </c>
      <c r="U26" s="32" t="s">
        <v>42</v>
      </c>
      <c r="V26" s="32" t="s">
        <v>43</v>
      </c>
      <c r="W26" s="32" t="s">
        <v>44</v>
      </c>
      <c r="X26" s="249"/>
      <c r="Y26" s="193"/>
    </row>
    <row r="27" spans="1:25" ht="27" customHeight="1" thickBot="1" x14ac:dyDescent="0.25">
      <c r="A27" s="1"/>
      <c r="B27" s="250" t="s">
        <v>45</v>
      </c>
      <c r="C27" s="251"/>
      <c r="D27" s="246">
        <v>5.0000000000000001E-3</v>
      </c>
      <c r="E27" s="239">
        <f>$E$18*D27</f>
        <v>0</v>
      </c>
      <c r="F27" s="11" t="s">
        <v>46</v>
      </c>
      <c r="G27" s="11">
        <f>E27*75%</f>
        <v>0</v>
      </c>
      <c r="H27" s="107"/>
      <c r="I27" s="161"/>
      <c r="J27" s="174">
        <v>0</v>
      </c>
      <c r="K27" s="174"/>
      <c r="L27" s="182"/>
      <c r="M27" s="202"/>
      <c r="N27" s="161"/>
      <c r="O27" s="174">
        <v>0</v>
      </c>
      <c r="P27" s="182"/>
      <c r="Q27" s="182"/>
      <c r="R27" s="202"/>
      <c r="S27" s="182"/>
      <c r="T27" s="174">
        <v>0</v>
      </c>
      <c r="U27" s="182"/>
      <c r="V27" s="182"/>
      <c r="W27" s="202"/>
      <c r="X27" s="161">
        <f>D27+I27+Q27+S27</f>
        <v>5.0000000000000001E-3</v>
      </c>
      <c r="Y27" s="199">
        <f>$E$18*X27</f>
        <v>0</v>
      </c>
    </row>
    <row r="28" spans="1:25" ht="44.25" customHeight="1" thickBot="1" x14ac:dyDescent="0.25">
      <c r="A28" s="1"/>
      <c r="B28" s="212"/>
      <c r="C28" s="238"/>
      <c r="D28" s="232"/>
      <c r="E28" s="232"/>
      <c r="F28" s="9" t="s">
        <v>47</v>
      </c>
      <c r="G28" s="12">
        <f>E27*25%</f>
        <v>0</v>
      </c>
      <c r="H28" s="108"/>
      <c r="I28" s="209"/>
      <c r="J28" s="210"/>
      <c r="K28" s="209"/>
      <c r="L28" s="209"/>
      <c r="M28" s="208"/>
      <c r="N28" s="209"/>
      <c r="O28" s="210"/>
      <c r="P28" s="209"/>
      <c r="Q28" s="209"/>
      <c r="R28" s="208"/>
      <c r="S28" s="209"/>
      <c r="T28" s="210"/>
      <c r="U28" s="209"/>
      <c r="V28" s="209"/>
      <c r="W28" s="208"/>
      <c r="X28" s="209"/>
      <c r="Y28" s="209"/>
    </row>
    <row r="29" spans="1:25" ht="30.5" customHeight="1" thickBot="1" x14ac:dyDescent="0.25">
      <c r="A29" s="1"/>
      <c r="B29" s="177" t="s">
        <v>48</v>
      </c>
      <c r="C29" s="178"/>
      <c r="D29" s="247">
        <v>5.0000000000000001E-3</v>
      </c>
      <c r="E29" s="174">
        <f>$E$18*D29</f>
        <v>0</v>
      </c>
      <c r="F29" s="174" t="s">
        <v>46</v>
      </c>
      <c r="G29" s="174">
        <f>E29*75%</f>
        <v>0</v>
      </c>
      <c r="H29" s="163"/>
      <c r="I29" s="161">
        <v>0.05</v>
      </c>
      <c r="J29" s="174">
        <f>$E$18*I29</f>
        <v>0</v>
      </c>
      <c r="K29" s="11" t="s">
        <v>83</v>
      </c>
      <c r="L29" s="14">
        <f>J29*5%</f>
        <v>0</v>
      </c>
      <c r="M29" s="114"/>
      <c r="N29" s="161">
        <v>0.02</v>
      </c>
      <c r="O29" s="174">
        <f>$E$18*N29</f>
        <v>0</v>
      </c>
      <c r="P29" s="182" t="s">
        <v>50</v>
      </c>
      <c r="Q29" s="174"/>
      <c r="R29" s="163"/>
      <c r="S29" s="161">
        <v>0.1</v>
      </c>
      <c r="T29" s="174">
        <f>$E$18*S29</f>
        <v>0</v>
      </c>
      <c r="U29" s="174" t="s">
        <v>84</v>
      </c>
      <c r="V29" s="174">
        <f>T29*95%</f>
        <v>0</v>
      </c>
      <c r="W29" s="163"/>
      <c r="X29" s="161">
        <f>D29+I29+N29+S29</f>
        <v>0.17499999999999999</v>
      </c>
      <c r="Y29" s="199">
        <f>$E$18*X29</f>
        <v>0</v>
      </c>
    </row>
    <row r="30" spans="1:25" ht="41" customHeight="1" thickBot="1" x14ac:dyDescent="0.25">
      <c r="A30" s="1"/>
      <c r="B30" s="179"/>
      <c r="C30" s="180"/>
      <c r="D30" s="175"/>
      <c r="E30" s="175"/>
      <c r="F30" s="201"/>
      <c r="G30" s="162"/>
      <c r="H30" s="186"/>
      <c r="I30" s="175"/>
      <c r="J30" s="181"/>
      <c r="K30" s="26" t="s">
        <v>85</v>
      </c>
      <c r="L30" s="69">
        <f>J29*40%</f>
        <v>0</v>
      </c>
      <c r="M30" s="115"/>
      <c r="N30" s="175"/>
      <c r="O30" s="181"/>
      <c r="P30" s="175"/>
      <c r="Q30" s="233"/>
      <c r="R30" s="198"/>
      <c r="S30" s="175"/>
      <c r="T30" s="181"/>
      <c r="U30" s="209"/>
      <c r="V30" s="209"/>
      <c r="W30" s="208"/>
      <c r="X30" s="175"/>
      <c r="Y30" s="181"/>
    </row>
    <row r="31" spans="1:25" ht="30" customHeight="1" thickBot="1" x14ac:dyDescent="0.25">
      <c r="A31" s="1"/>
      <c r="B31" s="179"/>
      <c r="C31" s="180"/>
      <c r="D31" s="175"/>
      <c r="E31" s="175"/>
      <c r="F31" s="243" t="s">
        <v>47</v>
      </c>
      <c r="G31" s="244">
        <f>E29*25%</f>
        <v>0</v>
      </c>
      <c r="H31" s="159"/>
      <c r="I31" s="175"/>
      <c r="J31" s="181"/>
      <c r="K31" s="26" t="s">
        <v>86</v>
      </c>
      <c r="L31" s="69">
        <f>J29*30%</f>
        <v>0</v>
      </c>
      <c r="M31" s="115"/>
      <c r="N31" s="175"/>
      <c r="O31" s="181"/>
      <c r="P31" s="175"/>
      <c r="Q31" s="233"/>
      <c r="R31" s="198"/>
      <c r="S31" s="175"/>
      <c r="T31" s="181"/>
      <c r="U31" s="174" t="s">
        <v>87</v>
      </c>
      <c r="V31" s="174">
        <f>T29*5%</f>
        <v>0</v>
      </c>
      <c r="W31" s="163"/>
      <c r="X31" s="175"/>
      <c r="Y31" s="181"/>
    </row>
    <row r="32" spans="1:25" ht="17" customHeight="1" thickBot="1" x14ac:dyDescent="0.25">
      <c r="A32" s="1"/>
      <c r="B32" s="212"/>
      <c r="C32" s="213"/>
      <c r="D32" s="209"/>
      <c r="E32" s="209"/>
      <c r="F32" s="162"/>
      <c r="G32" s="162"/>
      <c r="H32" s="186"/>
      <c r="I32" s="209"/>
      <c r="J32" s="210"/>
      <c r="K32" s="68" t="s">
        <v>88</v>
      </c>
      <c r="L32" s="69">
        <f>J29*25%</f>
        <v>0</v>
      </c>
      <c r="M32" s="115"/>
      <c r="N32" s="209"/>
      <c r="O32" s="210"/>
      <c r="P32" s="209"/>
      <c r="Q32" s="201"/>
      <c r="R32" s="208"/>
      <c r="S32" s="209"/>
      <c r="T32" s="210"/>
      <c r="U32" s="201"/>
      <c r="V32" s="201"/>
      <c r="W32" s="245"/>
      <c r="X32" s="209"/>
      <c r="Y32" s="210"/>
    </row>
    <row r="33" spans="1:25" ht="46.25" customHeight="1" thickBot="1" x14ac:dyDescent="0.25">
      <c r="A33" s="1"/>
      <c r="B33" s="177" t="s">
        <v>53</v>
      </c>
      <c r="C33" s="237"/>
      <c r="D33" s="246">
        <v>0.01</v>
      </c>
      <c r="E33" s="239">
        <f>$E$18*D33</f>
        <v>0</v>
      </c>
      <c r="F33" s="174"/>
      <c r="G33" s="174"/>
      <c r="H33" s="164"/>
      <c r="I33" s="161">
        <v>0.1</v>
      </c>
      <c r="J33" s="174">
        <f>$E$18*I33</f>
        <v>0</v>
      </c>
      <c r="K33" s="174"/>
      <c r="L33" s="174"/>
      <c r="M33" s="163"/>
      <c r="N33" s="161">
        <v>0.02</v>
      </c>
      <c r="O33" s="174">
        <f>$E$18*N33</f>
        <v>0</v>
      </c>
      <c r="P33" s="174"/>
      <c r="Q33" s="174"/>
      <c r="R33" s="163"/>
      <c r="S33" s="161">
        <v>0.15</v>
      </c>
      <c r="T33" s="174">
        <f>$E$18*S33</f>
        <v>0</v>
      </c>
      <c r="U33" s="174"/>
      <c r="V33" s="174"/>
      <c r="W33" s="164"/>
      <c r="X33" s="161">
        <f>D33+I33+N33+S33</f>
        <v>0.28000000000000003</v>
      </c>
      <c r="Y33" s="199">
        <f>$E$18*X33</f>
        <v>0</v>
      </c>
    </row>
    <row r="34" spans="1:25" ht="38" customHeight="1" thickBot="1" x14ac:dyDescent="0.25">
      <c r="A34" s="1"/>
      <c r="B34" s="212"/>
      <c r="C34" s="238"/>
      <c r="D34" s="232"/>
      <c r="E34" s="232"/>
      <c r="F34" s="162"/>
      <c r="G34" s="162"/>
      <c r="H34" s="186"/>
      <c r="I34" s="209"/>
      <c r="J34" s="210"/>
      <c r="K34" s="209"/>
      <c r="L34" s="201"/>
      <c r="M34" s="208"/>
      <c r="N34" s="209"/>
      <c r="O34" s="210"/>
      <c r="P34" s="201"/>
      <c r="Q34" s="201"/>
      <c r="R34" s="208"/>
      <c r="S34" s="209"/>
      <c r="T34" s="210"/>
      <c r="U34" s="162"/>
      <c r="V34" s="162"/>
      <c r="W34" s="186"/>
      <c r="X34" s="209"/>
      <c r="Y34" s="210"/>
    </row>
    <row r="35" spans="1:25" ht="28.25" customHeight="1" outlineLevel="1" thickBot="1" x14ac:dyDescent="0.25">
      <c r="A35" s="1"/>
      <c r="B35" s="227" t="s">
        <v>54</v>
      </c>
      <c r="C35" s="224"/>
      <c r="D35" s="161">
        <v>0.01</v>
      </c>
      <c r="E35" s="174">
        <f>$E$18*D35</f>
        <v>0</v>
      </c>
      <c r="F35" s="239" t="s">
        <v>46</v>
      </c>
      <c r="G35" s="239">
        <f>E35*75%</f>
        <v>0</v>
      </c>
      <c r="H35" s="341"/>
      <c r="I35" s="161">
        <v>0.1</v>
      </c>
      <c r="J35" s="174">
        <f>$E$18*I35</f>
        <v>0</v>
      </c>
      <c r="K35" s="11" t="s">
        <v>83</v>
      </c>
      <c r="L35" s="14">
        <f>J35*5%</f>
        <v>0</v>
      </c>
      <c r="M35" s="110"/>
      <c r="N35" s="161"/>
      <c r="O35" s="174">
        <v>0</v>
      </c>
      <c r="P35" s="161"/>
      <c r="Q35" s="174"/>
      <c r="R35" s="163"/>
      <c r="S35" s="161">
        <v>0.15</v>
      </c>
      <c r="T35" s="174">
        <f>$E$18*S35</f>
        <v>0</v>
      </c>
      <c r="U35" s="174" t="s">
        <v>84</v>
      </c>
      <c r="V35" s="174">
        <f>T35*95%</f>
        <v>0</v>
      </c>
      <c r="W35" s="163"/>
      <c r="X35" s="161">
        <f>D35+I35+N35+S35</f>
        <v>0.26</v>
      </c>
      <c r="Y35" s="199">
        <f>$E$18*X35</f>
        <v>0</v>
      </c>
    </row>
    <row r="36" spans="1:25" ht="39.5" customHeight="1" outlineLevel="1" thickBot="1" x14ac:dyDescent="0.25">
      <c r="A36" s="1"/>
      <c r="B36" s="241"/>
      <c r="C36" s="242"/>
      <c r="D36" s="175"/>
      <c r="E36" s="175"/>
      <c r="F36" s="335"/>
      <c r="G36" s="335"/>
      <c r="H36" s="342"/>
      <c r="I36" s="175"/>
      <c r="J36" s="181"/>
      <c r="K36" s="26" t="s">
        <v>85</v>
      </c>
      <c r="L36" s="69">
        <f>J35*40%</f>
        <v>0</v>
      </c>
      <c r="M36" s="115"/>
      <c r="N36" s="184"/>
      <c r="O36" s="233"/>
      <c r="P36" s="184"/>
      <c r="Q36" s="233"/>
      <c r="R36" s="198"/>
      <c r="S36" s="175"/>
      <c r="T36" s="181"/>
      <c r="U36" s="201"/>
      <c r="V36" s="201"/>
      <c r="W36" s="245"/>
      <c r="X36" s="175"/>
      <c r="Y36" s="175"/>
    </row>
    <row r="37" spans="1:25" ht="27.5" customHeight="1" outlineLevel="1" thickBot="1" x14ac:dyDescent="0.25">
      <c r="A37" s="1"/>
      <c r="B37" s="241"/>
      <c r="C37" s="242"/>
      <c r="D37" s="175"/>
      <c r="E37" s="175"/>
      <c r="F37" s="335" t="s">
        <v>47</v>
      </c>
      <c r="G37" s="353">
        <f>E35*25%</f>
        <v>0</v>
      </c>
      <c r="H37" s="342"/>
      <c r="I37" s="175"/>
      <c r="J37" s="181"/>
      <c r="K37" s="26" t="s">
        <v>86</v>
      </c>
      <c r="L37" s="69">
        <f>J35*30%</f>
        <v>0</v>
      </c>
      <c r="M37" s="115"/>
      <c r="N37" s="184"/>
      <c r="O37" s="233"/>
      <c r="P37" s="184"/>
      <c r="Q37" s="233"/>
      <c r="R37" s="198"/>
      <c r="S37" s="175"/>
      <c r="T37" s="181"/>
      <c r="U37" s="174" t="s">
        <v>87</v>
      </c>
      <c r="V37" s="174">
        <f>T35*5%</f>
        <v>0</v>
      </c>
      <c r="W37" s="163"/>
      <c r="X37" s="175"/>
      <c r="Y37" s="175"/>
    </row>
    <row r="38" spans="1:25" ht="24.5" customHeight="1" outlineLevel="1" thickBot="1" x14ac:dyDescent="0.25">
      <c r="A38" s="1"/>
      <c r="B38" s="230"/>
      <c r="C38" s="226"/>
      <c r="D38" s="209"/>
      <c r="E38" s="209"/>
      <c r="F38" s="335"/>
      <c r="G38" s="335"/>
      <c r="H38" s="342"/>
      <c r="I38" s="209"/>
      <c r="J38" s="210"/>
      <c r="K38" s="68" t="s">
        <v>88</v>
      </c>
      <c r="L38" s="69">
        <f>J35*25%</f>
        <v>0</v>
      </c>
      <c r="M38" s="115"/>
      <c r="N38" s="197"/>
      <c r="O38" s="201"/>
      <c r="P38" s="197"/>
      <c r="Q38" s="201"/>
      <c r="R38" s="208"/>
      <c r="S38" s="209"/>
      <c r="T38" s="210"/>
      <c r="U38" s="209"/>
      <c r="V38" s="209"/>
      <c r="W38" s="208"/>
      <c r="X38" s="209"/>
      <c r="Y38" s="209"/>
    </row>
    <row r="39" spans="1:25" ht="39.5" customHeight="1" outlineLevel="1" thickBot="1" x14ac:dyDescent="0.25">
      <c r="A39" s="31" t="s">
        <v>55</v>
      </c>
      <c r="B39" s="235" t="s">
        <v>15</v>
      </c>
      <c r="C39" s="236"/>
      <c r="D39" s="17"/>
      <c r="E39" s="13">
        <v>0</v>
      </c>
      <c r="F39" s="13"/>
      <c r="G39" s="13"/>
      <c r="H39" s="110"/>
      <c r="I39" s="18"/>
      <c r="J39" s="13">
        <v>0</v>
      </c>
      <c r="K39" s="13"/>
      <c r="L39" s="15"/>
      <c r="M39" s="114"/>
      <c r="N39" s="17">
        <v>0.02</v>
      </c>
      <c r="O39" s="13">
        <f>$E$18*N39</f>
        <v>0</v>
      </c>
      <c r="P39" s="9" t="s">
        <v>50</v>
      </c>
      <c r="Q39" s="13"/>
      <c r="R39" s="110"/>
      <c r="S39" s="18"/>
      <c r="T39" s="13">
        <v>0</v>
      </c>
      <c r="U39" s="13"/>
      <c r="V39" s="13"/>
      <c r="W39" s="110"/>
      <c r="X39" s="18">
        <f>D39+I39+N39+S39</f>
        <v>0.02</v>
      </c>
      <c r="Y39" s="19">
        <f>$E$18*X39</f>
        <v>0</v>
      </c>
    </row>
    <row r="40" spans="1:25" ht="44" customHeight="1" thickBot="1" x14ac:dyDescent="0.25">
      <c r="A40" s="1"/>
      <c r="B40" s="177" t="s">
        <v>56</v>
      </c>
      <c r="C40" s="237"/>
      <c r="D40" s="231">
        <v>1.4999999999999999E-2</v>
      </c>
      <c r="E40" s="239">
        <f>$E$18*D40</f>
        <v>0</v>
      </c>
      <c r="F40" s="174"/>
      <c r="G40" s="174"/>
      <c r="H40" s="164"/>
      <c r="I40" s="161">
        <v>0.16</v>
      </c>
      <c r="J40" s="174">
        <f>$E$18*I40</f>
        <v>0</v>
      </c>
      <c r="K40" s="174"/>
      <c r="L40" s="174"/>
      <c r="M40" s="163"/>
      <c r="N40" s="161">
        <v>0.04</v>
      </c>
      <c r="O40" s="174">
        <f>$E$18*N40</f>
        <v>0</v>
      </c>
      <c r="P40" s="182"/>
      <c r="Q40" s="174"/>
      <c r="R40" s="163"/>
      <c r="S40" s="161">
        <v>0.22</v>
      </c>
      <c r="T40" s="174">
        <f>$E$18*S40</f>
        <v>0</v>
      </c>
      <c r="U40" s="174"/>
      <c r="V40" s="174"/>
      <c r="W40" s="164"/>
      <c r="X40" s="161">
        <f>D40+I40+N40+S40</f>
        <v>0.435</v>
      </c>
      <c r="Y40" s="199">
        <f>$E$18*X40</f>
        <v>0</v>
      </c>
    </row>
    <row r="41" spans="1:25" ht="41.5" customHeight="1" thickBot="1" x14ac:dyDescent="0.25">
      <c r="A41" s="1"/>
      <c r="B41" s="212"/>
      <c r="C41" s="238"/>
      <c r="D41" s="232"/>
      <c r="E41" s="232"/>
      <c r="F41" s="162"/>
      <c r="G41" s="162"/>
      <c r="H41" s="186"/>
      <c r="I41" s="209"/>
      <c r="J41" s="210"/>
      <c r="K41" s="209"/>
      <c r="L41" s="209"/>
      <c r="M41" s="208"/>
      <c r="N41" s="209"/>
      <c r="O41" s="210"/>
      <c r="P41" s="209"/>
      <c r="Q41" s="210"/>
      <c r="R41" s="208"/>
      <c r="S41" s="209"/>
      <c r="T41" s="210"/>
      <c r="U41" s="162"/>
      <c r="V41" s="162"/>
      <c r="W41" s="186"/>
      <c r="X41" s="209"/>
      <c r="Y41" s="209"/>
    </row>
    <row r="42" spans="1:25" ht="26" customHeight="1" outlineLevel="1" thickBot="1" x14ac:dyDescent="0.25">
      <c r="A42" s="1"/>
      <c r="B42" s="227" t="s">
        <v>58</v>
      </c>
      <c r="C42" s="223"/>
      <c r="D42" s="231">
        <v>1.4999999999999999E-2</v>
      </c>
      <c r="E42" s="174">
        <f>$E$18*D42</f>
        <v>0</v>
      </c>
      <c r="F42" s="174" t="s">
        <v>46</v>
      </c>
      <c r="G42" s="174">
        <f>E42*75%</f>
        <v>0</v>
      </c>
      <c r="H42" s="164"/>
      <c r="I42" s="161">
        <v>0.12</v>
      </c>
      <c r="J42" s="174">
        <f>$E$18*I42</f>
        <v>0</v>
      </c>
      <c r="K42" s="11" t="s">
        <v>83</v>
      </c>
      <c r="L42" s="14">
        <f>J42*5%</f>
        <v>0</v>
      </c>
      <c r="M42" s="110"/>
      <c r="N42" s="161">
        <v>2.5000000000000001E-2</v>
      </c>
      <c r="O42" s="174">
        <f>$E$18*N42</f>
        <v>0</v>
      </c>
      <c r="P42" s="182" t="s">
        <v>50</v>
      </c>
      <c r="Q42" s="174"/>
      <c r="R42" s="163"/>
      <c r="S42" s="161">
        <v>0.15</v>
      </c>
      <c r="T42" s="174">
        <f>$E$18*S42</f>
        <v>0</v>
      </c>
      <c r="U42" s="174" t="s">
        <v>84</v>
      </c>
      <c r="V42" s="174">
        <f>T42*95%</f>
        <v>0</v>
      </c>
      <c r="W42" s="163"/>
      <c r="X42" s="161">
        <f>D42+I42+N42+S42</f>
        <v>0.31</v>
      </c>
      <c r="Y42" s="199">
        <f>$E$18*X42</f>
        <v>0</v>
      </c>
    </row>
    <row r="43" spans="1:25" ht="42.5" customHeight="1" outlineLevel="1" thickBot="1" x14ac:dyDescent="0.25">
      <c r="A43" s="1"/>
      <c r="B43" s="228"/>
      <c r="C43" s="229"/>
      <c r="D43" s="231"/>
      <c r="E43" s="233"/>
      <c r="F43" s="201"/>
      <c r="G43" s="162"/>
      <c r="H43" s="186"/>
      <c r="I43" s="175"/>
      <c r="J43" s="181"/>
      <c r="K43" s="26" t="s">
        <v>85</v>
      </c>
      <c r="L43" s="69">
        <f>J42*40%</f>
        <v>0</v>
      </c>
      <c r="M43" s="115"/>
      <c r="N43" s="175"/>
      <c r="O43" s="181"/>
      <c r="P43" s="175"/>
      <c r="Q43" s="181"/>
      <c r="R43" s="198"/>
      <c r="S43" s="175"/>
      <c r="T43" s="181"/>
      <c r="U43" s="209"/>
      <c r="V43" s="209"/>
      <c r="W43" s="208"/>
      <c r="X43" s="175"/>
      <c r="Y43" s="175"/>
    </row>
    <row r="44" spans="1:25" ht="26.5" customHeight="1" outlineLevel="1" thickBot="1" x14ac:dyDescent="0.25">
      <c r="A44" s="1"/>
      <c r="B44" s="228"/>
      <c r="C44" s="229"/>
      <c r="D44" s="231"/>
      <c r="E44" s="233"/>
      <c r="F44" s="243" t="s">
        <v>47</v>
      </c>
      <c r="G44" s="244">
        <f>E42*25%</f>
        <v>0</v>
      </c>
      <c r="H44" s="303"/>
      <c r="I44" s="175"/>
      <c r="J44" s="181"/>
      <c r="K44" s="26" t="s">
        <v>86</v>
      </c>
      <c r="L44" s="69">
        <f>J42*30%</f>
        <v>0</v>
      </c>
      <c r="M44" s="115"/>
      <c r="N44" s="175"/>
      <c r="O44" s="181"/>
      <c r="P44" s="175"/>
      <c r="Q44" s="181"/>
      <c r="R44" s="198"/>
      <c r="S44" s="175"/>
      <c r="T44" s="181"/>
      <c r="U44" s="174" t="s">
        <v>87</v>
      </c>
      <c r="V44" s="174">
        <f>T42*5%</f>
        <v>0</v>
      </c>
      <c r="W44" s="163"/>
      <c r="X44" s="175"/>
      <c r="Y44" s="175"/>
    </row>
    <row r="45" spans="1:25" ht="27.75" customHeight="1" outlineLevel="1" thickBot="1" x14ac:dyDescent="0.25">
      <c r="A45" s="1"/>
      <c r="B45" s="230"/>
      <c r="C45" s="225"/>
      <c r="D45" s="232"/>
      <c r="E45" s="201"/>
      <c r="F45" s="162"/>
      <c r="G45" s="162"/>
      <c r="H45" s="186"/>
      <c r="I45" s="209"/>
      <c r="J45" s="210"/>
      <c r="K45" s="68" t="s">
        <v>88</v>
      </c>
      <c r="L45" s="69">
        <f>J42*25%</f>
        <v>0</v>
      </c>
      <c r="M45" s="115"/>
      <c r="N45" s="209"/>
      <c r="O45" s="210"/>
      <c r="P45" s="209"/>
      <c r="Q45" s="210"/>
      <c r="R45" s="208"/>
      <c r="S45" s="209"/>
      <c r="T45" s="210"/>
      <c r="U45" s="209"/>
      <c r="V45" s="209"/>
      <c r="W45" s="208"/>
      <c r="X45" s="209"/>
      <c r="Y45" s="209"/>
    </row>
    <row r="46" spans="1:25" ht="42" customHeight="1" outlineLevel="1" thickBot="1" x14ac:dyDescent="0.25">
      <c r="A46" s="221" t="s">
        <v>55</v>
      </c>
      <c r="B46" s="223" t="s">
        <v>16</v>
      </c>
      <c r="C46" s="224"/>
      <c r="D46" s="161"/>
      <c r="E46" s="174">
        <v>0</v>
      </c>
      <c r="F46" s="174"/>
      <c r="G46" s="174"/>
      <c r="H46" s="163"/>
      <c r="I46" s="161">
        <v>0.04</v>
      </c>
      <c r="J46" s="174">
        <f>$E$18*I46</f>
        <v>0</v>
      </c>
      <c r="K46" s="9" t="s">
        <v>83</v>
      </c>
      <c r="L46" s="14">
        <f>J46*5%</f>
        <v>0</v>
      </c>
      <c r="M46" s="108"/>
      <c r="N46" s="161">
        <v>1.4999999999999999E-2</v>
      </c>
      <c r="O46" s="174">
        <f>$E$18*N46</f>
        <v>0</v>
      </c>
      <c r="P46" s="182" t="s">
        <v>50</v>
      </c>
      <c r="Q46" s="174"/>
      <c r="R46" s="163"/>
      <c r="S46" s="161">
        <v>7.0000000000000007E-2</v>
      </c>
      <c r="T46" s="174">
        <f>$E$18*S46</f>
        <v>0</v>
      </c>
      <c r="U46" s="182" t="s">
        <v>84</v>
      </c>
      <c r="V46" s="174">
        <f>T46*95%</f>
        <v>0</v>
      </c>
      <c r="W46" s="163"/>
      <c r="X46" s="161">
        <f>D46+I46+N46+S46</f>
        <v>0.125</v>
      </c>
      <c r="Y46" s="199">
        <f>$E$18*X46</f>
        <v>0</v>
      </c>
    </row>
    <row r="47" spans="1:25" ht="42" customHeight="1" outlineLevel="1" thickBot="1" x14ac:dyDescent="0.25">
      <c r="A47" s="337"/>
      <c r="B47" s="229"/>
      <c r="C47" s="338"/>
      <c r="D47" s="184"/>
      <c r="E47" s="233"/>
      <c r="F47" s="233"/>
      <c r="G47" s="233"/>
      <c r="H47" s="336"/>
      <c r="I47" s="184"/>
      <c r="J47" s="233"/>
      <c r="K47" s="9" t="s">
        <v>85</v>
      </c>
      <c r="L47" s="69">
        <f>J46*40%</f>
        <v>0</v>
      </c>
      <c r="M47" s="108"/>
      <c r="N47" s="184"/>
      <c r="O47" s="233"/>
      <c r="P47" s="175"/>
      <c r="Q47" s="233"/>
      <c r="R47" s="336"/>
      <c r="S47" s="184"/>
      <c r="T47" s="233"/>
      <c r="U47" s="162"/>
      <c r="V47" s="162"/>
      <c r="W47" s="160"/>
      <c r="X47" s="184"/>
      <c r="Y47" s="334"/>
    </row>
    <row r="48" spans="1:25" ht="42" customHeight="1" outlineLevel="1" thickBot="1" x14ac:dyDescent="0.25">
      <c r="A48" s="337"/>
      <c r="B48" s="229"/>
      <c r="C48" s="338"/>
      <c r="D48" s="184"/>
      <c r="E48" s="233"/>
      <c r="F48" s="233"/>
      <c r="G48" s="233"/>
      <c r="H48" s="336"/>
      <c r="I48" s="184"/>
      <c r="J48" s="233"/>
      <c r="K48" s="9" t="s">
        <v>86</v>
      </c>
      <c r="L48" s="69">
        <f>J46*30%</f>
        <v>0</v>
      </c>
      <c r="M48" s="108"/>
      <c r="N48" s="184"/>
      <c r="O48" s="233"/>
      <c r="P48" s="175"/>
      <c r="Q48" s="233"/>
      <c r="R48" s="336"/>
      <c r="S48" s="184"/>
      <c r="T48" s="233"/>
      <c r="U48" s="182" t="s">
        <v>87</v>
      </c>
      <c r="V48" s="174">
        <f>T46*5%</f>
        <v>0</v>
      </c>
      <c r="W48" s="163"/>
      <c r="X48" s="184"/>
      <c r="Y48" s="334"/>
    </row>
    <row r="49" spans="1:25" ht="42" customHeight="1" outlineLevel="1" thickBot="1" x14ac:dyDescent="0.25">
      <c r="A49" s="222"/>
      <c r="B49" s="225"/>
      <c r="C49" s="226"/>
      <c r="D49" s="209"/>
      <c r="E49" s="201"/>
      <c r="F49" s="209"/>
      <c r="G49" s="209"/>
      <c r="H49" s="208"/>
      <c r="I49" s="209"/>
      <c r="J49" s="210"/>
      <c r="K49" s="9" t="s">
        <v>88</v>
      </c>
      <c r="L49" s="69">
        <f>J46*25%</f>
        <v>0</v>
      </c>
      <c r="M49" s="108"/>
      <c r="N49" s="209"/>
      <c r="O49" s="210"/>
      <c r="P49" s="209"/>
      <c r="Q49" s="209"/>
      <c r="R49" s="208"/>
      <c r="S49" s="209"/>
      <c r="T49" s="210"/>
      <c r="U49" s="162"/>
      <c r="V49" s="162"/>
      <c r="W49" s="160"/>
      <c r="X49" s="209"/>
      <c r="Y49" s="209"/>
    </row>
    <row r="50" spans="1:25" ht="43.25" customHeight="1" thickBot="1" x14ac:dyDescent="0.25">
      <c r="A50" s="1"/>
      <c r="B50" s="322" t="s">
        <v>89</v>
      </c>
      <c r="C50" s="323"/>
      <c r="D50" s="17"/>
      <c r="E50" s="13">
        <v>0</v>
      </c>
      <c r="F50" s="13"/>
      <c r="G50" s="13"/>
      <c r="H50" s="110"/>
      <c r="I50" s="18">
        <v>0.01</v>
      </c>
      <c r="J50" s="13">
        <f>$E$18*I50</f>
        <v>0</v>
      </c>
      <c r="K50" s="11" t="s">
        <v>90</v>
      </c>
      <c r="L50" s="14"/>
      <c r="M50" s="114"/>
      <c r="N50" s="17"/>
      <c r="O50" s="13">
        <v>0</v>
      </c>
      <c r="P50" s="15"/>
      <c r="Q50" s="17"/>
      <c r="R50" s="110"/>
      <c r="S50" s="17"/>
      <c r="T50" s="13">
        <v>0</v>
      </c>
      <c r="U50" s="13"/>
      <c r="V50" s="13"/>
      <c r="W50" s="110"/>
      <c r="X50" s="17">
        <f>D50+I50+Q50+S50</f>
        <v>0.01</v>
      </c>
      <c r="Y50" s="19">
        <f>$E$18*X50</f>
        <v>0</v>
      </c>
    </row>
    <row r="51" spans="1:25" ht="43.25" customHeight="1" thickBot="1" x14ac:dyDescent="0.25">
      <c r="A51" s="1"/>
      <c r="B51" s="322" t="s">
        <v>91</v>
      </c>
      <c r="C51" s="324"/>
      <c r="D51" s="17"/>
      <c r="E51" s="13">
        <v>0</v>
      </c>
      <c r="F51" s="13"/>
      <c r="G51" s="13"/>
      <c r="H51" s="110"/>
      <c r="I51" s="18">
        <v>5.0000000000000001E-3</v>
      </c>
      <c r="J51" s="13">
        <f>$E$18*I51</f>
        <v>0</v>
      </c>
      <c r="K51" s="11" t="s">
        <v>90</v>
      </c>
      <c r="L51" s="14"/>
      <c r="M51" s="114"/>
      <c r="N51" s="17"/>
      <c r="O51" s="13">
        <v>0</v>
      </c>
      <c r="P51" s="15"/>
      <c r="Q51" s="17"/>
      <c r="R51" s="110"/>
      <c r="S51" s="17"/>
      <c r="T51" s="13">
        <v>0</v>
      </c>
      <c r="U51" s="13"/>
      <c r="V51" s="13"/>
      <c r="W51" s="110"/>
      <c r="X51" s="17">
        <f>D51+I51+N51+S51</f>
        <v>5.0000000000000001E-3</v>
      </c>
      <c r="Y51" s="19">
        <f>$E$18*X51</f>
        <v>0</v>
      </c>
    </row>
    <row r="52" spans="1:25" ht="43.25" customHeight="1" thickBot="1" x14ac:dyDescent="0.25">
      <c r="A52" s="1"/>
      <c r="B52" s="322" t="s">
        <v>92</v>
      </c>
      <c r="C52" s="324"/>
      <c r="D52" s="17"/>
      <c r="E52" s="13">
        <v>0</v>
      </c>
      <c r="F52" s="13"/>
      <c r="G52" s="13"/>
      <c r="H52" s="110"/>
      <c r="I52" s="18">
        <v>5.0000000000000001E-3</v>
      </c>
      <c r="J52" s="13">
        <f>$E$18*I52</f>
        <v>0</v>
      </c>
      <c r="K52" s="11" t="s">
        <v>90</v>
      </c>
      <c r="L52" s="14"/>
      <c r="M52" s="114"/>
      <c r="N52" s="17"/>
      <c r="O52" s="13">
        <v>0</v>
      </c>
      <c r="P52" s="15"/>
      <c r="Q52" s="17"/>
      <c r="R52" s="110"/>
      <c r="S52" s="17"/>
      <c r="T52" s="13">
        <v>0</v>
      </c>
      <c r="U52" s="13"/>
      <c r="V52" s="13"/>
      <c r="W52" s="110"/>
      <c r="X52" s="17">
        <f>D52+I52+N52+S52</f>
        <v>5.0000000000000001E-3</v>
      </c>
      <c r="Y52" s="19">
        <f>$E$18*X52</f>
        <v>0</v>
      </c>
    </row>
    <row r="53" spans="1:25" ht="43.25" customHeight="1" thickBot="1" x14ac:dyDescent="0.25">
      <c r="A53" s="1"/>
      <c r="B53" s="313" t="s">
        <v>93</v>
      </c>
      <c r="C53" s="317"/>
      <c r="D53" s="161"/>
      <c r="E53" s="174">
        <v>0</v>
      </c>
      <c r="F53" s="161"/>
      <c r="G53" s="161"/>
      <c r="H53" s="185"/>
      <c r="I53" s="161">
        <v>5.0000000000000001E-3</v>
      </c>
      <c r="J53" s="174">
        <f>$E$18*I53</f>
        <v>0</v>
      </c>
      <c r="K53" s="11" t="s">
        <v>94</v>
      </c>
      <c r="L53" s="14">
        <f>J53*10%</f>
        <v>0</v>
      </c>
      <c r="M53" s="114"/>
      <c r="N53" s="161"/>
      <c r="O53" s="174">
        <v>0</v>
      </c>
      <c r="P53" s="161"/>
      <c r="Q53" s="161"/>
      <c r="R53" s="185"/>
      <c r="S53" s="161"/>
      <c r="T53" s="174">
        <v>0</v>
      </c>
      <c r="U53" s="161"/>
      <c r="V53" s="161"/>
      <c r="W53" s="163"/>
      <c r="X53" s="161">
        <f>D53+I53+N53+T53</f>
        <v>5.0000000000000001E-3</v>
      </c>
      <c r="Y53" s="199">
        <f>$E$18*X53</f>
        <v>0</v>
      </c>
    </row>
    <row r="54" spans="1:25" ht="43.25" customHeight="1" thickBot="1" x14ac:dyDescent="0.25">
      <c r="A54" s="1"/>
      <c r="B54" s="318"/>
      <c r="C54" s="319"/>
      <c r="D54" s="162"/>
      <c r="E54" s="205"/>
      <c r="F54" s="162"/>
      <c r="G54" s="162"/>
      <c r="H54" s="186"/>
      <c r="I54" s="162"/>
      <c r="J54" s="205"/>
      <c r="K54" s="11" t="s">
        <v>95</v>
      </c>
      <c r="L54" s="14">
        <f>J53*90%</f>
        <v>0</v>
      </c>
      <c r="M54" s="114"/>
      <c r="N54" s="162"/>
      <c r="O54" s="205"/>
      <c r="P54" s="162"/>
      <c r="Q54" s="162"/>
      <c r="R54" s="186"/>
      <c r="S54" s="162"/>
      <c r="T54" s="205"/>
      <c r="U54" s="162"/>
      <c r="V54" s="162"/>
      <c r="W54" s="160"/>
      <c r="X54" s="162"/>
      <c r="Y54" s="162"/>
    </row>
    <row r="55" spans="1:25" ht="43.25" customHeight="1" thickBot="1" x14ac:dyDescent="0.25">
      <c r="A55" s="1"/>
      <c r="B55" s="313" t="s">
        <v>96</v>
      </c>
      <c r="C55" s="317"/>
      <c r="D55" s="161"/>
      <c r="E55" s="174">
        <v>0</v>
      </c>
      <c r="F55" s="161"/>
      <c r="G55" s="161"/>
      <c r="H55" s="185"/>
      <c r="I55" s="161">
        <v>5.0000000000000001E-3</v>
      </c>
      <c r="J55" s="174">
        <f>$E$18*I55</f>
        <v>0</v>
      </c>
      <c r="K55" s="11" t="s">
        <v>94</v>
      </c>
      <c r="L55" s="14">
        <f>J55*10%</f>
        <v>0</v>
      </c>
      <c r="M55" s="114"/>
      <c r="N55" s="161"/>
      <c r="O55" s="174">
        <v>0</v>
      </c>
      <c r="P55" s="161"/>
      <c r="Q55" s="161"/>
      <c r="R55" s="185"/>
      <c r="S55" s="161"/>
      <c r="T55" s="174">
        <v>0</v>
      </c>
      <c r="U55" s="161"/>
      <c r="V55" s="161"/>
      <c r="W55" s="163"/>
      <c r="X55" s="161">
        <f>D55+I55+N55+S55</f>
        <v>5.0000000000000001E-3</v>
      </c>
      <c r="Y55" s="199">
        <f>$E$18*X55</f>
        <v>0</v>
      </c>
    </row>
    <row r="56" spans="1:25" ht="43.25" customHeight="1" thickBot="1" x14ac:dyDescent="0.25">
      <c r="A56" s="1"/>
      <c r="B56" s="318"/>
      <c r="C56" s="319"/>
      <c r="D56" s="162"/>
      <c r="E56" s="205"/>
      <c r="F56" s="162"/>
      <c r="G56" s="162"/>
      <c r="H56" s="186"/>
      <c r="I56" s="162"/>
      <c r="J56" s="205"/>
      <c r="K56" s="11" t="s">
        <v>95</v>
      </c>
      <c r="L56" s="14">
        <f>J55*90%</f>
        <v>0</v>
      </c>
      <c r="M56" s="114"/>
      <c r="N56" s="162"/>
      <c r="O56" s="205"/>
      <c r="P56" s="162"/>
      <c r="Q56" s="162"/>
      <c r="R56" s="186"/>
      <c r="S56" s="162"/>
      <c r="T56" s="205"/>
      <c r="U56" s="162"/>
      <c r="V56" s="162"/>
      <c r="W56" s="160"/>
      <c r="X56" s="162"/>
      <c r="Y56" s="162"/>
    </row>
    <row r="57" spans="1:25" ht="40.25" customHeight="1" outlineLevel="1" thickBot="1" x14ac:dyDescent="0.25">
      <c r="A57" s="31" t="s">
        <v>55</v>
      </c>
      <c r="B57" s="322" t="s">
        <v>17</v>
      </c>
      <c r="C57" s="323"/>
      <c r="D57" s="17"/>
      <c r="E57" s="13">
        <v>0</v>
      </c>
      <c r="F57" s="13"/>
      <c r="G57" s="13"/>
      <c r="H57" s="110"/>
      <c r="I57" s="17"/>
      <c r="J57" s="13">
        <v>0</v>
      </c>
      <c r="K57" s="13"/>
      <c r="L57" s="15"/>
      <c r="M57" s="114"/>
      <c r="N57" s="17">
        <v>0.02</v>
      </c>
      <c r="O57" s="13">
        <f>$E$18*N57</f>
        <v>0</v>
      </c>
      <c r="P57" s="9" t="s">
        <v>50</v>
      </c>
      <c r="Q57" s="13"/>
      <c r="R57" s="110"/>
      <c r="S57" s="17"/>
      <c r="T57" s="13">
        <v>0</v>
      </c>
      <c r="U57" s="13"/>
      <c r="V57" s="13"/>
      <c r="W57" s="110"/>
      <c r="X57" s="17">
        <f>D57+I57+N57+S57</f>
        <v>0.02</v>
      </c>
      <c r="Y57" s="19">
        <f>$E$18*X57</f>
        <v>0</v>
      </c>
    </row>
    <row r="58" spans="1:25" ht="40.25" customHeight="1" outlineLevel="1" thickBot="1" x14ac:dyDescent="0.25">
      <c r="A58" s="70"/>
      <c r="B58" s="313" t="s">
        <v>97</v>
      </c>
      <c r="C58" s="317"/>
      <c r="D58" s="161"/>
      <c r="E58" s="174">
        <v>0</v>
      </c>
      <c r="F58" s="161"/>
      <c r="G58" s="161"/>
      <c r="H58" s="185"/>
      <c r="I58" s="161"/>
      <c r="J58" s="174">
        <v>0</v>
      </c>
      <c r="K58" s="161"/>
      <c r="L58" s="161"/>
      <c r="M58" s="163"/>
      <c r="N58" s="161"/>
      <c r="O58" s="174">
        <v>0</v>
      </c>
      <c r="P58" s="161"/>
      <c r="Q58" s="161"/>
      <c r="R58" s="185"/>
      <c r="S58" s="161">
        <v>5.0000000000000001E-3</v>
      </c>
      <c r="T58" s="174">
        <f>$E$18*S58</f>
        <v>0</v>
      </c>
      <c r="U58" s="11" t="s">
        <v>84</v>
      </c>
      <c r="V58" s="13">
        <f>T58*95%</f>
        <v>0</v>
      </c>
      <c r="W58" s="110"/>
      <c r="X58" s="161">
        <f>D58+I58+N58+S58</f>
        <v>5.0000000000000001E-3</v>
      </c>
      <c r="Y58" s="199">
        <f>$E$18*X58</f>
        <v>0</v>
      </c>
    </row>
    <row r="59" spans="1:25" ht="40.25" customHeight="1" outlineLevel="1" thickBot="1" x14ac:dyDescent="0.25">
      <c r="A59" s="70"/>
      <c r="B59" s="318"/>
      <c r="C59" s="319"/>
      <c r="D59" s="162"/>
      <c r="E59" s="205"/>
      <c r="F59" s="162"/>
      <c r="G59" s="162"/>
      <c r="H59" s="186"/>
      <c r="I59" s="162"/>
      <c r="J59" s="205"/>
      <c r="K59" s="162"/>
      <c r="L59" s="162"/>
      <c r="M59" s="160"/>
      <c r="N59" s="162"/>
      <c r="O59" s="205"/>
      <c r="P59" s="162"/>
      <c r="Q59" s="162"/>
      <c r="R59" s="186"/>
      <c r="S59" s="162"/>
      <c r="T59" s="205"/>
      <c r="U59" s="11" t="s">
        <v>87</v>
      </c>
      <c r="V59" s="67">
        <f>T58*5%</f>
        <v>0</v>
      </c>
      <c r="W59" s="116"/>
      <c r="X59" s="162"/>
      <c r="Y59" s="162"/>
    </row>
    <row r="60" spans="1:25" ht="40.25" customHeight="1" outlineLevel="1" thickBot="1" x14ac:dyDescent="0.25">
      <c r="A60" s="70"/>
      <c r="B60" s="304" t="s">
        <v>98</v>
      </c>
      <c r="C60" s="305"/>
      <c r="D60" s="347"/>
      <c r="E60" s="345">
        <v>0</v>
      </c>
      <c r="F60" s="347"/>
      <c r="G60" s="347"/>
      <c r="H60" s="351"/>
      <c r="I60" s="347"/>
      <c r="J60" s="345">
        <v>0</v>
      </c>
      <c r="K60" s="347"/>
      <c r="L60" s="347"/>
      <c r="M60" s="349"/>
      <c r="N60" s="347"/>
      <c r="O60" s="345">
        <v>0</v>
      </c>
      <c r="P60" s="347"/>
      <c r="Q60" s="347"/>
      <c r="R60" s="351"/>
      <c r="S60" s="161">
        <v>5.0000000000000001E-3</v>
      </c>
      <c r="T60" s="174">
        <f>$E$18*S60</f>
        <v>0</v>
      </c>
      <c r="U60" s="11" t="s">
        <v>84</v>
      </c>
      <c r="V60" s="13">
        <f>T60*95%</f>
        <v>0</v>
      </c>
      <c r="W60" s="117"/>
      <c r="X60" s="161">
        <f>D60+I60+N60+S60</f>
        <v>5.0000000000000001E-3</v>
      </c>
      <c r="Y60" s="174">
        <f>$E$18*X60</f>
        <v>0</v>
      </c>
    </row>
    <row r="61" spans="1:25" ht="40.25" customHeight="1" outlineLevel="1" thickBot="1" x14ac:dyDescent="0.25">
      <c r="A61" s="70"/>
      <c r="B61" s="306"/>
      <c r="C61" s="307"/>
      <c r="D61" s="348"/>
      <c r="E61" s="346"/>
      <c r="F61" s="348"/>
      <c r="G61" s="348"/>
      <c r="H61" s="352"/>
      <c r="I61" s="348"/>
      <c r="J61" s="346"/>
      <c r="K61" s="348"/>
      <c r="L61" s="348"/>
      <c r="M61" s="350"/>
      <c r="N61" s="348"/>
      <c r="O61" s="346"/>
      <c r="P61" s="348"/>
      <c r="Q61" s="348"/>
      <c r="R61" s="352"/>
      <c r="S61" s="162"/>
      <c r="T61" s="205"/>
      <c r="U61" s="11" t="s">
        <v>87</v>
      </c>
      <c r="V61" s="67">
        <f>T60*5%</f>
        <v>0</v>
      </c>
      <c r="W61" s="117"/>
      <c r="X61" s="162"/>
      <c r="Y61" s="205"/>
    </row>
    <row r="62" spans="1:25" ht="42.5" customHeight="1" thickBot="1" x14ac:dyDescent="0.25">
      <c r="A62" s="1"/>
      <c r="B62" s="313" t="s">
        <v>62</v>
      </c>
      <c r="C62" s="314"/>
      <c r="D62" s="161"/>
      <c r="E62" s="174">
        <v>0</v>
      </c>
      <c r="F62" s="174"/>
      <c r="G62" s="174"/>
      <c r="H62" s="163"/>
      <c r="I62" s="174"/>
      <c r="J62" s="174">
        <v>0</v>
      </c>
      <c r="K62" s="174"/>
      <c r="L62" s="174"/>
      <c r="M62" s="163"/>
      <c r="N62" s="174"/>
      <c r="O62" s="174">
        <v>0</v>
      </c>
      <c r="P62" s="174"/>
      <c r="Q62" s="174"/>
      <c r="R62" s="163"/>
      <c r="S62" s="161">
        <v>5.0000000000000001E-3</v>
      </c>
      <c r="T62" s="174">
        <f>$E$18*S62</f>
        <v>0</v>
      </c>
      <c r="U62" s="9" t="s">
        <v>84</v>
      </c>
      <c r="V62" s="13">
        <f>T62*95%</f>
        <v>0</v>
      </c>
      <c r="W62" s="114"/>
      <c r="X62" s="161">
        <f>D62+I62+Q62+S62</f>
        <v>5.0000000000000001E-3</v>
      </c>
      <c r="Y62" s="199">
        <f>$E$18*X62</f>
        <v>0</v>
      </c>
    </row>
    <row r="63" spans="1:25" ht="32.5" customHeight="1" thickBot="1" x14ac:dyDescent="0.25">
      <c r="A63" s="1"/>
      <c r="B63" s="315"/>
      <c r="C63" s="316"/>
      <c r="D63" s="209"/>
      <c r="E63" s="201"/>
      <c r="F63" s="209"/>
      <c r="G63" s="209"/>
      <c r="H63" s="208"/>
      <c r="I63" s="209"/>
      <c r="J63" s="210"/>
      <c r="K63" s="209"/>
      <c r="L63" s="209"/>
      <c r="M63" s="208"/>
      <c r="N63" s="209"/>
      <c r="O63" s="210"/>
      <c r="P63" s="209"/>
      <c r="Q63" s="209"/>
      <c r="R63" s="208"/>
      <c r="S63" s="209"/>
      <c r="T63" s="210"/>
      <c r="U63" s="26" t="s">
        <v>87</v>
      </c>
      <c r="V63" s="13">
        <f>T62*5%</f>
        <v>0</v>
      </c>
      <c r="W63" s="115"/>
      <c r="X63" s="209"/>
      <c r="Y63" s="209"/>
    </row>
    <row r="64" spans="1:25" ht="33" customHeight="1" thickBot="1" x14ac:dyDescent="0.25">
      <c r="A64" s="1"/>
      <c r="B64" s="312" t="s">
        <v>99</v>
      </c>
      <c r="C64" s="312"/>
      <c r="D64" s="59"/>
      <c r="E64" s="62">
        <v>0</v>
      </c>
      <c r="F64" s="59"/>
      <c r="G64" s="59"/>
      <c r="H64" s="111"/>
      <c r="I64" s="59"/>
      <c r="J64" s="76">
        <v>0</v>
      </c>
      <c r="K64" s="59"/>
      <c r="L64" s="59"/>
      <c r="M64" s="111"/>
      <c r="N64" s="59"/>
      <c r="O64" s="76">
        <v>0</v>
      </c>
      <c r="P64" s="59"/>
      <c r="Q64" s="59"/>
      <c r="R64" s="111"/>
      <c r="S64" s="60">
        <v>0.02</v>
      </c>
      <c r="T64" s="61">
        <f>$E$18*S64</f>
        <v>0</v>
      </c>
      <c r="U64" s="26" t="s">
        <v>100</v>
      </c>
      <c r="V64" s="64"/>
      <c r="W64" s="109"/>
      <c r="X64" s="73">
        <f>D64+I64+N64+S64</f>
        <v>0.02</v>
      </c>
      <c r="Y64" s="74">
        <f>$E$18*X64</f>
        <v>0</v>
      </c>
    </row>
    <row r="65" spans="1:25" ht="27.5" customHeight="1" thickBot="1" x14ac:dyDescent="0.25">
      <c r="A65" s="1"/>
      <c r="B65" s="312" t="s">
        <v>101</v>
      </c>
      <c r="C65" s="312"/>
      <c r="D65" s="56"/>
      <c r="E65" s="57">
        <v>0</v>
      </c>
      <c r="F65" s="18"/>
      <c r="G65" s="18"/>
      <c r="H65" s="107"/>
      <c r="I65" s="18"/>
      <c r="J65" s="11">
        <v>0</v>
      </c>
      <c r="K65" s="18"/>
      <c r="L65" s="18"/>
      <c r="M65" s="107"/>
      <c r="N65" s="18"/>
      <c r="O65" s="11">
        <v>0</v>
      </c>
      <c r="P65" s="18"/>
      <c r="Q65" s="18"/>
      <c r="R65" s="107"/>
      <c r="S65" s="56">
        <v>0.02</v>
      </c>
      <c r="T65" s="57">
        <f>$E$18*S65</f>
        <v>0</v>
      </c>
      <c r="U65" s="26" t="s">
        <v>100</v>
      </c>
      <c r="V65" s="13"/>
      <c r="W65" s="110"/>
      <c r="X65" s="56">
        <f>D65+I65+Q65+S65</f>
        <v>0.02</v>
      </c>
      <c r="Y65" s="58">
        <f>$E$18*X65</f>
        <v>0</v>
      </c>
    </row>
    <row r="66" spans="1:25" ht="16" thickBot="1" x14ac:dyDescent="0.25">
      <c r="A66" s="1"/>
      <c r="B66" s="33"/>
      <c r="C66" s="33"/>
      <c r="D66" s="17">
        <f>SUM(D27+D29+D33+D40+D50+D51+D52+D53+D55+D57+D58+D61+D62+D64+D65)</f>
        <v>3.5000000000000003E-2</v>
      </c>
      <c r="E66" s="13">
        <f>SUM(E27:E65)-E46-E42-E39-E35</f>
        <v>0</v>
      </c>
      <c r="F66" s="4"/>
      <c r="G66" s="4"/>
      <c r="H66" s="4"/>
      <c r="I66" s="71">
        <f>SUM(I27+I29+I33+I40+I50+I51+I52+I53+I55)</f>
        <v>0.34000000000000008</v>
      </c>
      <c r="J66" s="72">
        <f>SUM(J27:J65)-J46-J42-J39-J35</f>
        <v>0</v>
      </c>
      <c r="K66" s="4"/>
      <c r="L66" s="3"/>
      <c r="M66" s="3"/>
      <c r="N66" s="71">
        <f>SUM(N27+N29+N33+N40+N50+N57)</f>
        <v>0.1</v>
      </c>
      <c r="O66" s="72">
        <f>SUM(O27:O65)-O46-O42-O39-O35</f>
        <v>0</v>
      </c>
      <c r="P66" s="3"/>
      <c r="Q66" s="3"/>
      <c r="R66" s="4"/>
      <c r="S66" s="41">
        <f>SUM(S27+S29+S33+S40+S50+S58+S60+S62+S64+S65)</f>
        <v>0.52500000000000002</v>
      </c>
      <c r="T66" s="13">
        <f>SUM(T27:T65)-T46-T42-T39-T35</f>
        <v>0</v>
      </c>
      <c r="U66" s="42"/>
      <c r="V66" s="42"/>
      <c r="W66" s="42"/>
      <c r="X66" s="65">
        <f>SUM(X27+X29+X33+X40+X50+X51+X52+X53+X55+X57+X58+X60+X62+X64+X65)</f>
        <v>1</v>
      </c>
      <c r="Y66" s="66">
        <f>SUM(Y27:Y65)-Y46-Y42-Y39-Y35</f>
        <v>0</v>
      </c>
    </row>
    <row r="67" spans="1:25" x14ac:dyDescent="0.2"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U67" s="34"/>
      <c r="V67" s="34"/>
      <c r="W67" s="34"/>
      <c r="X67" s="34"/>
      <c r="Y67" s="34"/>
    </row>
    <row r="68" spans="1:25" ht="15" thickBot="1" x14ac:dyDescent="0.25"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U68" s="34"/>
      <c r="V68" s="34"/>
      <c r="W68" s="34"/>
      <c r="X68" s="34"/>
      <c r="Y68" s="34"/>
    </row>
    <row r="69" spans="1:25" ht="15" customHeight="1" thickBot="1" x14ac:dyDescent="0.25">
      <c r="B69" s="187" t="s">
        <v>64</v>
      </c>
      <c r="C69" s="190"/>
      <c r="D69" s="187" t="s">
        <v>6</v>
      </c>
      <c r="E69" s="188"/>
      <c r="F69" s="189"/>
      <c r="G69" s="169"/>
      <c r="H69" s="191"/>
      <c r="I69" s="192" t="s">
        <v>7</v>
      </c>
      <c r="J69" s="193"/>
      <c r="K69" s="194"/>
      <c r="L69" s="169"/>
      <c r="M69" s="143"/>
      <c r="N69" s="187" t="s">
        <v>8</v>
      </c>
      <c r="O69" s="188"/>
      <c r="P69" s="189"/>
      <c r="Q69" s="169"/>
      <c r="R69" s="143"/>
      <c r="S69" s="187" t="s">
        <v>9</v>
      </c>
      <c r="T69" s="188"/>
      <c r="U69" s="189"/>
      <c r="V69" s="169"/>
      <c r="W69" s="143"/>
      <c r="X69" s="187" t="s">
        <v>35</v>
      </c>
      <c r="Y69" s="188"/>
    </row>
    <row r="70" spans="1:25" ht="15" customHeight="1" thickBot="1" x14ac:dyDescent="0.25">
      <c r="B70" s="310" t="s">
        <v>65</v>
      </c>
      <c r="C70" s="311"/>
      <c r="D70" s="43">
        <f>SUM(D27+D29+D33+D40)</f>
        <v>3.5000000000000003E-2</v>
      </c>
      <c r="E70" s="20">
        <f>$E$18*D70</f>
        <v>0</v>
      </c>
      <c r="F70" s="172"/>
      <c r="G70" s="169"/>
      <c r="H70" s="143"/>
      <c r="I70" s="43">
        <f>SUM(I29+I33+I42+I50+I51+I52+I53+I55)</f>
        <v>0.30000000000000004</v>
      </c>
      <c r="J70" s="20">
        <f>$E$18*I70</f>
        <v>0</v>
      </c>
      <c r="K70" s="172"/>
      <c r="L70" s="169"/>
      <c r="M70" s="143"/>
      <c r="N70" s="43">
        <f>SUM(N29+N42)</f>
        <v>4.4999999999999998E-2</v>
      </c>
      <c r="O70" s="20">
        <f>$E$18*N70</f>
        <v>0</v>
      </c>
      <c r="P70" s="172"/>
      <c r="Q70" s="169"/>
      <c r="R70" s="143"/>
      <c r="S70" s="44">
        <f>SUM(S29+S33+S42+S58+S60+S62+S64+S65)</f>
        <v>0.45500000000000007</v>
      </c>
      <c r="T70" s="20">
        <f>$E$18*S70</f>
        <v>0</v>
      </c>
      <c r="U70" s="173"/>
      <c r="V70" s="169"/>
      <c r="W70" s="143"/>
      <c r="X70" s="43">
        <f>SUM(D70+I70+N70+S70)</f>
        <v>0.83500000000000019</v>
      </c>
      <c r="Y70" s="20">
        <f>$E$18*X70</f>
        <v>0</v>
      </c>
    </row>
    <row r="71" spans="1:25" ht="24" customHeight="1" thickBot="1" x14ac:dyDescent="0.25">
      <c r="B71" s="166" t="s">
        <v>66</v>
      </c>
      <c r="C71" s="167"/>
      <c r="D71" s="45"/>
      <c r="E71" s="21">
        <f>$E$18*D71</f>
        <v>0</v>
      </c>
      <c r="F71" s="46"/>
      <c r="G71" s="46"/>
      <c r="H71" s="46"/>
      <c r="I71" s="47">
        <f>I46</f>
        <v>0.04</v>
      </c>
      <c r="J71" s="21">
        <f>$E$18*I71</f>
        <v>0</v>
      </c>
      <c r="K71" s="168"/>
      <c r="L71" s="169"/>
      <c r="M71" s="143"/>
      <c r="N71" s="48">
        <f>SUM(N39+N46+N57)</f>
        <v>5.5000000000000007E-2</v>
      </c>
      <c r="O71" s="21">
        <f>$E$18*N71</f>
        <v>0</v>
      </c>
      <c r="P71" s="168"/>
      <c r="Q71" s="169"/>
      <c r="R71" s="143"/>
      <c r="S71" s="49">
        <f>S46</f>
        <v>7.0000000000000007E-2</v>
      </c>
      <c r="T71" s="21">
        <f>$E$18*S71</f>
        <v>0</v>
      </c>
      <c r="U71" s="50"/>
      <c r="V71" s="50"/>
      <c r="W71" s="50"/>
      <c r="X71" s="48">
        <f>SUM(D71+I71+N71+S71)</f>
        <v>0.16500000000000001</v>
      </c>
      <c r="Y71" s="21">
        <f>$E$18*X71</f>
        <v>0</v>
      </c>
    </row>
    <row r="72" spans="1:25" ht="15" thickBot="1" x14ac:dyDescent="0.25">
      <c r="B72" s="51"/>
      <c r="C72" s="51"/>
      <c r="D72" s="52">
        <f>SUM(D70:D71)</f>
        <v>3.5000000000000003E-2</v>
      </c>
      <c r="E72" s="27">
        <f>SUM(E70:E71)</f>
        <v>0</v>
      </c>
      <c r="F72" s="42"/>
      <c r="G72" s="42"/>
      <c r="H72" s="42"/>
      <c r="I72" s="17">
        <f>SUM(I70:I71)</f>
        <v>0.34</v>
      </c>
      <c r="J72" s="27">
        <f>SUM(J70:J71)</f>
        <v>0</v>
      </c>
      <c r="K72" s="42"/>
      <c r="L72" s="34"/>
      <c r="M72" s="42"/>
      <c r="N72" s="41">
        <f>SUM(N70:N71)</f>
        <v>0.1</v>
      </c>
      <c r="O72" s="27">
        <f t="shared" ref="O72" si="0">SUM(O70:O71)</f>
        <v>0</v>
      </c>
      <c r="P72" s="42"/>
      <c r="Q72" s="34"/>
      <c r="R72" s="42"/>
      <c r="S72" s="41">
        <f>SUM(S70:S71)</f>
        <v>0.52500000000000013</v>
      </c>
      <c r="T72" s="27">
        <f t="shared" ref="T72:Y72" si="1">SUM(T70:T71)</f>
        <v>0</v>
      </c>
      <c r="U72" s="42"/>
      <c r="V72" s="42"/>
      <c r="W72" s="42"/>
      <c r="X72" s="41">
        <f>SUM(X70:X71)</f>
        <v>1.0000000000000002</v>
      </c>
      <c r="Y72" s="53">
        <f t="shared" si="1"/>
        <v>0</v>
      </c>
    </row>
    <row r="73" spans="1:25" x14ac:dyDescent="0.2">
      <c r="B73" s="51"/>
      <c r="C73" s="51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54"/>
      <c r="S73" s="34"/>
      <c r="U73" s="34"/>
      <c r="V73" s="34"/>
      <c r="W73" s="34"/>
      <c r="X73" s="34"/>
      <c r="Y73" s="34"/>
    </row>
    <row r="76" spans="1:25" ht="15.75" customHeight="1" x14ac:dyDescent="0.2"/>
    <row r="77" spans="1:25" ht="15.75" customHeight="1" x14ac:dyDescent="0.2"/>
    <row r="78" spans="1:25" ht="15.75" customHeight="1" x14ac:dyDescent="0.2"/>
    <row r="79" spans="1:25" ht="15.75" customHeight="1" x14ac:dyDescent="0.2"/>
    <row r="80" spans="1:25" ht="15.75" customHeight="1" x14ac:dyDescent="0.2"/>
    <row r="81" spans="3:4" ht="15.75" customHeight="1" x14ac:dyDescent="0.2"/>
    <row r="92" spans="3:4" ht="15" x14ac:dyDescent="0.2">
      <c r="D92"/>
    </row>
    <row r="93" spans="3:4" ht="15" x14ac:dyDescent="0.2">
      <c r="C93"/>
      <c r="D93"/>
    </row>
    <row r="94" spans="3:4" ht="15" x14ac:dyDescent="0.2">
      <c r="C94"/>
      <c r="D94"/>
    </row>
    <row r="95" spans="3:4" ht="15" x14ac:dyDescent="0.2">
      <c r="C95"/>
      <c r="D95"/>
    </row>
    <row r="96" spans="3:4" ht="15" x14ac:dyDescent="0.2">
      <c r="C96"/>
      <c r="D96"/>
    </row>
    <row r="97" spans="3:4" ht="15" x14ac:dyDescent="0.2">
      <c r="C97"/>
      <c r="D97"/>
    </row>
  </sheetData>
  <sheetProtection algorithmName="SHA-512" hashValue="fvPNwXnalkyvXw3MIcDJ0S04sPzRqACpEWkNoiCu7R0/dmMNR1wAAanZdjMnJBYyErKCZW+yMfy+SvGjZZhHVQ==" saltValue="4Oi8NwDUoN4WgXjTibYieA==" spinCount="100000" sheet="1" objects="1" scenarios="1" formatCells="0" formatColumns="0" formatRows="0" autoFilter="0"/>
  <mergeCells count="328">
    <mergeCell ref="U40:U41"/>
    <mergeCell ref="V40:V41"/>
    <mergeCell ref="W40:W41"/>
    <mergeCell ref="A1:Y1"/>
    <mergeCell ref="B3:Y3"/>
    <mergeCell ref="B4:Y4"/>
    <mergeCell ref="B5:Y5"/>
    <mergeCell ref="A8:B8"/>
    <mergeCell ref="A9:B9"/>
    <mergeCell ref="A16:B16"/>
    <mergeCell ref="I22:M22"/>
    <mergeCell ref="B23:C23"/>
    <mergeCell ref="D23:H23"/>
    <mergeCell ref="I23:M23"/>
    <mergeCell ref="N23:R23"/>
    <mergeCell ref="A10:B10"/>
    <mergeCell ref="A11:B11"/>
    <mergeCell ref="A12:B12"/>
    <mergeCell ref="A13:B13"/>
    <mergeCell ref="A14:B14"/>
    <mergeCell ref="A15:B15"/>
    <mergeCell ref="B25:C25"/>
    <mergeCell ref="D25:H25"/>
    <mergeCell ref="I25:M25"/>
    <mergeCell ref="N25:R25"/>
    <mergeCell ref="S25:W25"/>
    <mergeCell ref="X25:Y25"/>
    <mergeCell ref="S23:W23"/>
    <mergeCell ref="X23:Y23"/>
    <mergeCell ref="B24:C24"/>
    <mergeCell ref="D24:H24"/>
    <mergeCell ref="I24:M24"/>
    <mergeCell ref="N24:R24"/>
    <mergeCell ref="S24:W24"/>
    <mergeCell ref="X24:Y24"/>
    <mergeCell ref="B26:C26"/>
    <mergeCell ref="X26:Y26"/>
    <mergeCell ref="B27:C28"/>
    <mergeCell ref="D27:D28"/>
    <mergeCell ref="E27:E28"/>
    <mergeCell ref="I27:I28"/>
    <mergeCell ref="J27:J28"/>
    <mergeCell ref="K27:K28"/>
    <mergeCell ref="L27:L28"/>
    <mergeCell ref="M27:M28"/>
    <mergeCell ref="T27:T28"/>
    <mergeCell ref="U27:U28"/>
    <mergeCell ref="V27:V28"/>
    <mergeCell ref="W27:W28"/>
    <mergeCell ref="X27:X28"/>
    <mergeCell ref="Y27:Y28"/>
    <mergeCell ref="N27:N28"/>
    <mergeCell ref="O27:O28"/>
    <mergeCell ref="P27:P28"/>
    <mergeCell ref="Q27:Q28"/>
    <mergeCell ref="R27:R28"/>
    <mergeCell ref="S27:S28"/>
    <mergeCell ref="B29:C32"/>
    <mergeCell ref="D29:D32"/>
    <mergeCell ref="E29:E32"/>
    <mergeCell ref="F29:F30"/>
    <mergeCell ref="G29:G30"/>
    <mergeCell ref="H29:H30"/>
    <mergeCell ref="I29:I32"/>
    <mergeCell ref="J29:J32"/>
    <mergeCell ref="N29:N32"/>
    <mergeCell ref="X29:X32"/>
    <mergeCell ref="Y29:Y32"/>
    <mergeCell ref="O29:O32"/>
    <mergeCell ref="P29:P32"/>
    <mergeCell ref="Q29:Q32"/>
    <mergeCell ref="R29:R32"/>
    <mergeCell ref="S29:S32"/>
    <mergeCell ref="T29:T32"/>
    <mergeCell ref="F31:F32"/>
    <mergeCell ref="G31:G32"/>
    <mergeCell ref="H31:H32"/>
    <mergeCell ref="U31:U32"/>
    <mergeCell ref="V31:V32"/>
    <mergeCell ref="W31:W32"/>
    <mergeCell ref="U29:U30"/>
    <mergeCell ref="V29:V30"/>
    <mergeCell ref="W29:W30"/>
    <mergeCell ref="T33:T34"/>
    <mergeCell ref="X33:X34"/>
    <mergeCell ref="Y33:Y34"/>
    <mergeCell ref="L33:L34"/>
    <mergeCell ref="M33:M34"/>
    <mergeCell ref="N33:N34"/>
    <mergeCell ref="O33:O34"/>
    <mergeCell ref="P33:P34"/>
    <mergeCell ref="Q33:Q34"/>
    <mergeCell ref="U33:U34"/>
    <mergeCell ref="V33:V34"/>
    <mergeCell ref="W33:W34"/>
    <mergeCell ref="B35:C38"/>
    <mergeCell ref="D35:D38"/>
    <mergeCell ref="E35:E38"/>
    <mergeCell ref="F35:F36"/>
    <mergeCell ref="F37:F38"/>
    <mergeCell ref="G35:G36"/>
    <mergeCell ref="H35:H36"/>
    <mergeCell ref="R33:R34"/>
    <mergeCell ref="S33:S34"/>
    <mergeCell ref="B33:C34"/>
    <mergeCell ref="D33:D34"/>
    <mergeCell ref="E33:E34"/>
    <mergeCell ref="I33:I34"/>
    <mergeCell ref="J33:J34"/>
    <mergeCell ref="K33:K34"/>
    <mergeCell ref="F33:F34"/>
    <mergeCell ref="G33:G34"/>
    <mergeCell ref="H33:H34"/>
    <mergeCell ref="G37:G38"/>
    <mergeCell ref="H37:H38"/>
    <mergeCell ref="B39:C39"/>
    <mergeCell ref="B40:C41"/>
    <mergeCell ref="D40:D41"/>
    <mergeCell ref="E40:E41"/>
    <mergeCell ref="I40:I41"/>
    <mergeCell ref="J40:J41"/>
    <mergeCell ref="X35:X38"/>
    <mergeCell ref="Y35:Y38"/>
    <mergeCell ref="U37:U38"/>
    <mergeCell ref="V37:V38"/>
    <mergeCell ref="W37:W38"/>
    <mergeCell ref="R35:R38"/>
    <mergeCell ref="S35:S38"/>
    <mergeCell ref="T35:T38"/>
    <mergeCell ref="U35:U36"/>
    <mergeCell ref="V35:V36"/>
    <mergeCell ref="W35:W36"/>
    <mergeCell ref="I35:I38"/>
    <mergeCell ref="J35:J38"/>
    <mergeCell ref="N35:N38"/>
    <mergeCell ref="O35:O38"/>
    <mergeCell ref="P35:P38"/>
    <mergeCell ref="Q35:Q38"/>
    <mergeCell ref="T40:T41"/>
    <mergeCell ref="T42:T45"/>
    <mergeCell ref="B42:C45"/>
    <mergeCell ref="D42:D45"/>
    <mergeCell ref="E42:E45"/>
    <mergeCell ref="I42:I45"/>
    <mergeCell ref="J42:J45"/>
    <mergeCell ref="N42:N45"/>
    <mergeCell ref="Q40:Q41"/>
    <mergeCell ref="R40:R41"/>
    <mergeCell ref="S40:S41"/>
    <mergeCell ref="U42:U43"/>
    <mergeCell ref="V42:V43"/>
    <mergeCell ref="W42:W43"/>
    <mergeCell ref="G44:G45"/>
    <mergeCell ref="H42:H43"/>
    <mergeCell ref="H44:H45"/>
    <mergeCell ref="X40:X41"/>
    <mergeCell ref="Y40:Y41"/>
    <mergeCell ref="K40:K41"/>
    <mergeCell ref="L40:L41"/>
    <mergeCell ref="M40:M41"/>
    <mergeCell ref="N40:N41"/>
    <mergeCell ref="O40:O41"/>
    <mergeCell ref="P40:P41"/>
    <mergeCell ref="X42:X45"/>
    <mergeCell ref="Y42:Y45"/>
    <mergeCell ref="U44:U45"/>
    <mergeCell ref="V44:V45"/>
    <mergeCell ref="W44:W45"/>
    <mergeCell ref="O42:O45"/>
    <mergeCell ref="P42:P45"/>
    <mergeCell ref="Q42:Q45"/>
    <mergeCell ref="R42:R45"/>
    <mergeCell ref="S42:S45"/>
    <mergeCell ref="O46:O49"/>
    <mergeCell ref="P46:P49"/>
    <mergeCell ref="Q46:Q49"/>
    <mergeCell ref="R46:R49"/>
    <mergeCell ref="S46:S49"/>
    <mergeCell ref="H46:H49"/>
    <mergeCell ref="I46:I49"/>
    <mergeCell ref="J46:J49"/>
    <mergeCell ref="A46:A49"/>
    <mergeCell ref="B46:C49"/>
    <mergeCell ref="D46:D49"/>
    <mergeCell ref="E46:E49"/>
    <mergeCell ref="F46:F49"/>
    <mergeCell ref="G46:G49"/>
    <mergeCell ref="B52:C52"/>
    <mergeCell ref="B53:C54"/>
    <mergeCell ref="D53:D54"/>
    <mergeCell ref="E53:E54"/>
    <mergeCell ref="F53:F54"/>
    <mergeCell ref="G53:G54"/>
    <mergeCell ref="T46:T49"/>
    <mergeCell ref="X46:X49"/>
    <mergeCell ref="Y46:Y49"/>
    <mergeCell ref="W53:W54"/>
    <mergeCell ref="X53:X54"/>
    <mergeCell ref="Y53:Y54"/>
    <mergeCell ref="U48:U49"/>
    <mergeCell ref="U46:U47"/>
    <mergeCell ref="V46:V47"/>
    <mergeCell ref="V48:V49"/>
    <mergeCell ref="W46:W47"/>
    <mergeCell ref="W48:W49"/>
    <mergeCell ref="T53:T54"/>
    <mergeCell ref="U53:U54"/>
    <mergeCell ref="V53:V54"/>
    <mergeCell ref="B50:C50"/>
    <mergeCell ref="B51:C51"/>
    <mergeCell ref="N46:N49"/>
    <mergeCell ref="Q53:Q54"/>
    <mergeCell ref="R53:R54"/>
    <mergeCell ref="S53:S54"/>
    <mergeCell ref="H53:H54"/>
    <mergeCell ref="I53:I54"/>
    <mergeCell ref="J53:J54"/>
    <mergeCell ref="N53:N54"/>
    <mergeCell ref="O53:O54"/>
    <mergeCell ref="P53:P54"/>
    <mergeCell ref="B57:C57"/>
    <mergeCell ref="B58:C59"/>
    <mergeCell ref="D58:D59"/>
    <mergeCell ref="E58:E59"/>
    <mergeCell ref="F58:F59"/>
    <mergeCell ref="G58:G59"/>
    <mergeCell ref="H58:H59"/>
    <mergeCell ref="R55:R56"/>
    <mergeCell ref="S55:S56"/>
    <mergeCell ref="L58:L59"/>
    <mergeCell ref="M58:M59"/>
    <mergeCell ref="N58:N59"/>
    <mergeCell ref="B55:C56"/>
    <mergeCell ref="D55:D56"/>
    <mergeCell ref="E55:E56"/>
    <mergeCell ref="F55:F56"/>
    <mergeCell ref="G55:G56"/>
    <mergeCell ref="H55:H56"/>
    <mergeCell ref="X55:X56"/>
    <mergeCell ref="Y55:Y56"/>
    <mergeCell ref="T55:T56"/>
    <mergeCell ref="U55:U56"/>
    <mergeCell ref="X58:X59"/>
    <mergeCell ref="K62:K63"/>
    <mergeCell ref="L62:L63"/>
    <mergeCell ref="M62:M63"/>
    <mergeCell ref="O62:O63"/>
    <mergeCell ref="P62:P63"/>
    <mergeCell ref="R60:R61"/>
    <mergeCell ref="S60:S61"/>
    <mergeCell ref="Q62:Q63"/>
    <mergeCell ref="R62:R63"/>
    <mergeCell ref="Q60:Q61"/>
    <mergeCell ref="V55:V56"/>
    <mergeCell ref="W55:W56"/>
    <mergeCell ref="I55:I56"/>
    <mergeCell ref="J55:J56"/>
    <mergeCell ref="N55:N56"/>
    <mergeCell ref="O55:O56"/>
    <mergeCell ref="P55:P56"/>
    <mergeCell ref="Q55:Q56"/>
    <mergeCell ref="P60:P61"/>
    <mergeCell ref="Y58:Y59"/>
    <mergeCell ref="B60:C61"/>
    <mergeCell ref="D60:D61"/>
    <mergeCell ref="E60:E61"/>
    <mergeCell ref="F60:F61"/>
    <mergeCell ref="G60:G61"/>
    <mergeCell ref="H60:H61"/>
    <mergeCell ref="I60:I61"/>
    <mergeCell ref="O58:O59"/>
    <mergeCell ref="P58:P59"/>
    <mergeCell ref="Q58:Q59"/>
    <mergeCell ref="R58:R59"/>
    <mergeCell ref="S58:S59"/>
    <mergeCell ref="T58:T59"/>
    <mergeCell ref="I58:I59"/>
    <mergeCell ref="J58:J59"/>
    <mergeCell ref="K58:K59"/>
    <mergeCell ref="Y60:Y61"/>
    <mergeCell ref="B71:C71"/>
    <mergeCell ref="K71:M71"/>
    <mergeCell ref="P71:R71"/>
    <mergeCell ref="F42:F43"/>
    <mergeCell ref="F44:F45"/>
    <mergeCell ref="G42:G43"/>
    <mergeCell ref="T60:T61"/>
    <mergeCell ref="U69:W69"/>
    <mergeCell ref="X69:Y69"/>
    <mergeCell ref="N62:N63"/>
    <mergeCell ref="B64:C64"/>
    <mergeCell ref="B65:C65"/>
    <mergeCell ref="B69:C69"/>
    <mergeCell ref="D69:E69"/>
    <mergeCell ref="F69:H69"/>
    <mergeCell ref="I69:J69"/>
    <mergeCell ref="K69:M69"/>
    <mergeCell ref="N69:O69"/>
    <mergeCell ref="P69:R69"/>
    <mergeCell ref="B70:C70"/>
    <mergeCell ref="F70:H70"/>
    <mergeCell ref="K70:M70"/>
    <mergeCell ref="P70:R70"/>
    <mergeCell ref="U70:W70"/>
    <mergeCell ref="B6:Y6"/>
    <mergeCell ref="S62:S63"/>
    <mergeCell ref="T62:T63"/>
    <mergeCell ref="X62:X63"/>
    <mergeCell ref="Y62:Y63"/>
    <mergeCell ref="S69:T69"/>
    <mergeCell ref="F40:F41"/>
    <mergeCell ref="G40:G41"/>
    <mergeCell ref="H40:H41"/>
    <mergeCell ref="X60:X61"/>
    <mergeCell ref="J60:J61"/>
    <mergeCell ref="K60:K61"/>
    <mergeCell ref="L60:L61"/>
    <mergeCell ref="M60:M61"/>
    <mergeCell ref="N60:N61"/>
    <mergeCell ref="O60:O61"/>
    <mergeCell ref="B62:C63"/>
    <mergeCell ref="D62:D63"/>
    <mergeCell ref="E62:E63"/>
    <mergeCell ref="F62:F63"/>
    <mergeCell ref="G62:G63"/>
    <mergeCell ref="H62:H63"/>
    <mergeCell ref="I62:I63"/>
    <mergeCell ref="J62:J63"/>
  </mergeCells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E92E9A2841D54C9CDE1EF1532A27FF" ma:contentTypeVersion="19" ma:contentTypeDescription="Create a new document." ma:contentTypeScope="" ma:versionID="0b482a68c53afffbd560f7d9fc150dce">
  <xsd:schema xmlns:xsd="http://www.w3.org/2001/XMLSchema" xmlns:xs="http://www.w3.org/2001/XMLSchema" xmlns:p="http://schemas.microsoft.com/office/2006/metadata/properties" xmlns:ns2="0e0c6df5-7e5d-4d29-9c9e-f511097a8ed1" xmlns:ns3="a05f6def-2858-4067-b991-c8986376a768" targetNamespace="http://schemas.microsoft.com/office/2006/metadata/properties" ma:root="true" ma:fieldsID="fb48ca29339e595e0fd0fa62bfde9846" ns2:_="" ns3:_="">
    <xsd:import namespace="0e0c6df5-7e5d-4d29-9c9e-f511097a8ed1"/>
    <xsd:import namespace="a05f6def-2858-4067-b991-c8986376a7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c6df5-7e5d-4d29-9c9e-f511097a8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f6def-2858-4067-b991-c8986376a7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184d01b-0e54-40a7-b918-a359e8307369}" ma:internalName="TaxCatchAll" ma:showField="CatchAllData" ma:web="a05f6def-2858-4067-b991-c8986376a7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5f6def-2858-4067-b991-c8986376a768" xsi:nil="true"/>
    <lcf76f155ced4ddcb4097134ff3c332f xmlns="0e0c6df5-7e5d-4d29-9c9e-f511097a8ed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9D7401-FE45-410A-9A49-C14759CB67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0c6df5-7e5d-4d29-9c9e-f511097a8ed1"/>
    <ds:schemaRef ds:uri="a05f6def-2858-4067-b991-c8986376a7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B5A4D0-5988-4FE1-A357-8F9877456A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6C2BE5-C1E8-4770-A920-7DD0F33EBD8C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05f6def-2858-4067-b991-c8986376a768"/>
    <ds:schemaRef ds:uri="0e0c6df5-7e5d-4d29-9c9e-f511097a8ed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RIPARTIZIONE INCENTIVO Personal</vt:lpstr>
      <vt:lpstr>S-F&lt;140.000€</vt:lpstr>
      <vt:lpstr>S-F&gt;140.000€&lt;Soglia UE</vt:lpstr>
      <vt:lpstr>S-F&gt;Soglia UE&lt;5 Mln€ </vt:lpstr>
      <vt:lpstr>S-F&gt; 5 Mln€  </vt:lpstr>
      <vt:lpstr>Lavori &lt; 1 Mln€</vt:lpstr>
      <vt:lpstr>Lavori&gt;1 Mln€&lt;Soglia UE</vt:lpstr>
      <vt:lpstr>Lavori &gt; Soglia 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Senatore, Pierluigi</dc:creator>
  <cp:keywords/>
  <dc:description/>
  <cp:lastModifiedBy>Roselli, Andrea</cp:lastModifiedBy>
  <cp:revision/>
  <dcterms:created xsi:type="dcterms:W3CDTF">2015-06-05T18:19:34Z</dcterms:created>
  <dcterms:modified xsi:type="dcterms:W3CDTF">2025-12-30T15:35:03Z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0x010100C0E92E9A2841D54C9CDE1EF1532A27FF</vt:lpwstr>
  </property>
  <property fmtid="{D5CDD505-2E9C-101B-9397-08002B2CF9AE}" pid="3" name="MediaServiceImageTags">
    <vt:lpwstr/>
  </property>
</Properties>
</file>