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66925"/>
  <mc:AlternateContent xmlns:mc="http://schemas.openxmlformats.org/markup-compatibility/2006">
    <mc:Choice Requires="x15">
      <x15ac:absPath xmlns:x15ac="http://schemas.microsoft.com/office/spreadsheetml/2010/11/ac" url="C:\Users\Walter\AppData\Roaming\Microsoft\Windows\Network Shortcuts\Arbeit\LFH\"/>
    </mc:Choice>
  </mc:AlternateContent>
  <xr:revisionPtr revIDLastSave="0" documentId="8_{60D87E57-2385-4177-8205-BF7DA75BF77E}" xr6:coauthVersionLast="47" xr6:coauthVersionMax="47" xr10:uidLastSave="{00000000-0000-0000-0000-000000000000}"/>
  <workbookProtection workbookAlgorithmName="SHA-512" workbookHashValue="U8Dfo/Wkp1F4q2PG8MldWN26+M5YmDXt8PjzynlBHUAnuPit1kYfgQtBBM9+gcl9SrpvCQW1mtHRV8NkppoJbw==" workbookSaltValue="2fy8A7jT4G6nvGMvEbq+KQ==" workbookSpinCount="100000" lockStructure="1"/>
  <bookViews>
    <workbookView xWindow="-120" yWindow="-120" windowWidth="29040" windowHeight="15840" xr2:uid="{09122739-9D13-4E17-ACA2-CEC584057899}"/>
  </bookViews>
  <sheets>
    <sheet name="Dateneingabe-Inserimento dati" sheetId="1" r:id="rId1"/>
    <sheet name="Meldung-Comunicazione" sheetId="3" r:id="rId2"/>
    <sheet name="Stammdaten" sheetId="2" state="hidden" r:id="rId3"/>
  </sheets>
  <definedNames>
    <definedName name="ANLAGE_ABBAU_INPUT">'Dateneingabe-Inserimento dati'!$D$40</definedName>
    <definedName name="ANLAGE_ABBAU_TEXT">Stammdaten!$B$112</definedName>
    <definedName name="ANLAGE_BAUBEGINN_INPUT">'Dateneingabe-Inserimento dati'!$D$38</definedName>
    <definedName name="ANLAGE_BAUBEGINN_TEXT">Stammdaten!$B$111</definedName>
    <definedName name="ANLAGE_BAUBEGINN_VALIDITY">Stammdaten!$C$189</definedName>
    <definedName name="ANLAGE_BEILAGE_IGM_TEXT">Stammdaten!$B$119</definedName>
    <definedName name="ANLAGE_BEILAGE_PROFIL_TEXT">Stammdaten!$B$120</definedName>
    <definedName name="ANLAGE_BEILAGE_UEBERSCHRIFT_TEXT">Stammdaten!$B$118</definedName>
    <definedName name="ANLAGE_BEZEICHNUNG_INPUT">'Dateneingabe-Inserimento dati'!$D$32</definedName>
    <definedName name="ANLAGE_BEZEICHNUNG_TEXT">Stammdaten!$B$108</definedName>
    <definedName name="ANLAGE_BODENABSTAND_TEXT">Stammdaten!$B$115</definedName>
    <definedName name="ANLAGE_GEMEINDEN_INPUT">'Dateneingabe-Inserimento dati'!$D$42</definedName>
    <definedName name="ANLAGE_GEMEINDEN_TEXT">Stammdaten!$B$113</definedName>
    <definedName name="ANLAGE_KENNZEICHNUNG_TEXT">Stammdaten!$B$114</definedName>
    <definedName name="ANLAGE_MATRIX">Stammdaten!$C$107:$D$127</definedName>
    <definedName name="ANLAGE_MELDEDATUM_INPUT">'Dateneingabe-Inserimento dati'!$D$58</definedName>
    <definedName name="ANLAGE_MELDEDATUM_TEXT">Stammdaten!$B$117</definedName>
    <definedName name="ANLAGE_QUERUNG_GEB_OEFFENTLICH_TEXT">Stammdaten!$B$126</definedName>
    <definedName name="ANLAGE_QUERUNG_INDUSTRIE_TEXT">Stammdaten!$B$127</definedName>
    <definedName name="ANLAGE_QUERUNG_STR_LAENDLICH_TEXT">Stammdaten!$B$123</definedName>
    <definedName name="ANLAGE_QUERUNG_STR_OEFFENTLICH_TEXT">Stammdaten!$B$122</definedName>
    <definedName name="ANLAGE_QUERUNG_UEBERSCHRIFT_TEXT">Stammdaten!$B$121</definedName>
    <definedName name="ANLAGE_QUERUNG_WASSER_TEXT">Stammdaten!$B$124</definedName>
    <definedName name="ANLAGE_QUERUNG_WOHNSIEDLUNG_TEXT">Stammdaten!$B$125</definedName>
    <definedName name="ANLAGE_SEILLÄNGE_INPUT">'Dateneingabe-Inserimento dati'!$D$56</definedName>
    <definedName name="ANLAGE_SEILLÄNGE_TEXT">Stammdaten!$B$116</definedName>
    <definedName name="ANLAGE_TYP_TEXT">Stammdaten!$B$109</definedName>
    <definedName name="ANLAGE_UEBERSCHRIFT_TEXT">Stammdaten!$B$107</definedName>
    <definedName name="ANLAGE_UNTERTYP_TEXT">Stammdaten!$B$110</definedName>
    <definedName name="ANLAGETYP_CHOICE">Stammdaten!$B$7</definedName>
    <definedName name="ANLAGETYP_D_INPUT">Stammdaten!$C$7</definedName>
    <definedName name="ANLAGETYP_I_INPUT">Stammdaten!$D$7</definedName>
    <definedName name="ANLAGETYP_LIST">Stammdaten!$B$8:$B$13</definedName>
    <definedName name="ANLAGETYP_MATRIX">Stammdaten!$C$8:$D$13</definedName>
    <definedName name="ANLAGETYP_UNTERTYP_VALIDITY">Stammdaten!$C$184</definedName>
    <definedName name="ANLAGETYP_VALIDITY">Stammdaten!$C$185</definedName>
    <definedName name="ANLAGEUNTERTYP_CHOICE">Stammdaten!$B$15</definedName>
    <definedName name="ANLAGEUNTERTYP_D_INPUT">Stammdaten!$C$15</definedName>
    <definedName name="ANLAGEUNTERTYP_I_INPUT">Stammdaten!$D$15</definedName>
    <definedName name="ANLAGEUNTERTYP_LIST">Stammdaten!$B$16:$B$21</definedName>
    <definedName name="ANLAGEUNTERTYP_MATRIX">Stammdaten!$C$16:$N$21</definedName>
    <definedName name="BEILAGE_IGM_BOOLEAN">Stammdaten!$B$80</definedName>
    <definedName name="BEILAGE_IGM_D_INPUT">Stammdaten!$C$80</definedName>
    <definedName name="BEILAGE_IGM_I_INPUT">Stammdaten!$D$80</definedName>
    <definedName name="BEILAGE_MATRIX">Stammdaten!$E$80:$F$81</definedName>
    <definedName name="BEILAGE_PROFIL_BOOLEAN">Stammdaten!$B$81</definedName>
    <definedName name="BEILAGE_PROFIL_D_INPUT">Stammdaten!$C$81</definedName>
    <definedName name="BEILAGE_PROFIL_I_INPUT">Stammdaten!$D$81</definedName>
    <definedName name="BETREIBER_ADRESSE_TEXT">Stammdaten!$B$96</definedName>
    <definedName name="BETREIBER_EMAIL_INPUT">'Dateneingabe-Inserimento dati'!$D$28</definedName>
    <definedName name="BETREIBER_EMAIL_TEXT">Stammdaten!$B$104</definedName>
    <definedName name="BETREIBER_GEBURTSDATUM_INPUT">'Dateneingabe-Inserimento dati'!$D$9</definedName>
    <definedName name="BETREIBER_GEBURTSDATUM_TEXT">Stammdaten!$B$94</definedName>
    <definedName name="BETREIBER_GEBURTSDATUM_VALIDITY">Stammdaten!$C$188</definedName>
    <definedName name="BETREIBER_GEBURTSORT_INPUT">'Dateneingabe-Inserimento dati'!$D$11</definedName>
    <definedName name="BETREIBER_GEBURTSORT_TEXT">Stammdaten!$B$95</definedName>
    <definedName name="BETREIBER_GEMEINDE_INPUT">'Dateneingabe-Inserimento dati'!$D$20</definedName>
    <definedName name="BETREIBER_GEMEINDE_TEXT">Stammdaten!$B$99</definedName>
    <definedName name="BETREIBER_IVANUMMER_INPUT">'Dateneingabe-Inserimento dati'!$D$24</definedName>
    <definedName name="BETREIBER_IVANUMMER_TEXT">Stammdaten!$B$102</definedName>
    <definedName name="BETREIBER_IVANUMMER_VALIDITY">Stammdaten!$C$186</definedName>
    <definedName name="BETREIBER_MATRIX">Stammdaten!$C$92:$D$104</definedName>
    <definedName name="BETREIBER_NAME_INPUT">'Dateneingabe-Inserimento dati'!$D$7</definedName>
    <definedName name="BETREIBER_NAME_TEXT">Stammdaten!$B$93</definedName>
    <definedName name="BETREIBER_PLZ_INPUT">'Dateneingabe-Inserimento dati'!$D$18</definedName>
    <definedName name="BETREIBER_PLZ_TEXT">Stammdaten!$B$100</definedName>
    <definedName name="BETREIBER_STEUERNUMMER_INPUT">'Dateneingabe-Inserimento dati'!$D$22</definedName>
    <definedName name="BETREIBER_STEUERNUMMER_TEXT">Stammdaten!$B$101</definedName>
    <definedName name="BETREIBER_STEUERNUMMER_VALIDITY">Stammdaten!$C$187</definedName>
    <definedName name="BETREIBER_STRASSE_INPUT">'Dateneingabe-Inserimento dati'!$D$14</definedName>
    <definedName name="BETREIBER_STRASSE_NUMMER_INPUT">'Dateneingabe-Inserimento dati'!$D$16</definedName>
    <definedName name="BETREIBER_STRASSE_NUMMER_TEXT">Stammdaten!$B$98</definedName>
    <definedName name="BETREIBER_STRASSE_TEXT">Stammdaten!$B$97</definedName>
    <definedName name="BETREIBER_TELEFON_INPUT">'Dateneingabe-Inserimento dati'!$D$26</definedName>
    <definedName name="BETREIBER_TELEFON_TEXT">Stammdaten!$B$103</definedName>
    <definedName name="BETREIBER_UEBERSCHRIFT_TEXT">Stammdaten!$B$92</definedName>
    <definedName name="BODENABSTAND_CHOICE">Stammdaten!$B$30</definedName>
    <definedName name="BODENABSTAND_D_INPUT">Stammdaten!$C$30</definedName>
    <definedName name="BODENABSTAND_I_INPUT">Stammdaten!$D$30</definedName>
    <definedName name="BODENABSTAND_LIST">Stammdaten!$B$31:$B$37</definedName>
    <definedName name="BODENABSTAND_MATRIX">Stammdaten!$C$31:$D$37</definedName>
    <definedName name="GENAUIGKEIT_LIST1">Stammdaten!$B$62:$B$63</definedName>
    <definedName name="GENAUIGKEIT_LIST2">Stammdaten!$B$64:$B$65</definedName>
    <definedName name="GENAUIGKEIT_MATRIX">Stammdaten!$C$62:$D$65</definedName>
    <definedName name="GENAUIGKEIT_MATRIX_MELDUNG">Stammdaten!$B$62:$E$65</definedName>
    <definedName name="HINT_MATRIX">Stammdaten!$C$173:$D$179</definedName>
    <definedName name="HINT1_TEXT">Stammdaten!$B$173</definedName>
    <definedName name="HINT2_TEXT">Stammdaten!$B$174</definedName>
    <definedName name="HINT3_TEXT">Stammdaten!$B$175</definedName>
    <definedName name="HINT4_TEXT">Stammdaten!$B$176</definedName>
    <definedName name="HINT5_TEXT">Stammdaten!$B$177</definedName>
    <definedName name="HINT6_TEXT">Stammdaten!$B$178</definedName>
    <definedName name="HINT7_TEXT">Stammdaten!$B$179</definedName>
    <definedName name="KENNZEICHNUNG_CHOICE">Stammdaten!$B$23</definedName>
    <definedName name="KENNZEICHNUNG_D_INPUT">Stammdaten!$C$23</definedName>
    <definedName name="KENNZEICHNUNG_I_INPUT">Stammdaten!$D$23</definedName>
    <definedName name="KENNZEICHNUNG_LIST">Stammdaten!$B$24:$B$28</definedName>
    <definedName name="KENNZEICHNUNG_MATRIX">Stammdaten!$C$24:$D$28</definedName>
    <definedName name="KOPFZEILE_MATRIX">Stammdaten!$C$87:$D$89</definedName>
    <definedName name="KOPFZEILE1_TEXT">Stammdaten!$B$87</definedName>
    <definedName name="KOPFZEILE2_TEXT">Stammdaten!$B$88</definedName>
    <definedName name="KOPFZEILE3_TEXT">Stammdaten!$B$89</definedName>
    <definedName name="MATERIAL_LIST">Stammdaten!$B$53:$B$59</definedName>
    <definedName name="MATERIAL_MATRIX">Stammdaten!$C$53:$D$59</definedName>
    <definedName name="MATERIAL_MATRIX_MELDUNG">Stammdaten!$B$53:$E$59</definedName>
    <definedName name="MELDUNG_ERKLÄRUNG1_D_TEXT">Stammdaten!$B$166</definedName>
    <definedName name="MELDUNG_ERKLÄRUNG1_I_TEXT">Stammdaten!$B$168</definedName>
    <definedName name="MELDUNG_ERKLÄRUNG2_D_TEXT">Stammdaten!$B$167</definedName>
    <definedName name="MELDUNG_ERKLÄRUNG2_I_TEXT">Stammdaten!$B$169</definedName>
    <definedName name="MELDUNG_MELDEDATUM_D_TEXT">Stammdaten!$B$164</definedName>
    <definedName name="MELDUNG_MELDEDATUM_I_TEXT">Stammdaten!$B$165</definedName>
    <definedName name="MELDUNG_SEITENANZAHL_TEXT">Stammdaten!$B$170</definedName>
    <definedName name="MELDUNG_UNTERSCHRIFT_D_TEXT">Stammdaten!$B$162</definedName>
    <definedName name="MELDUNG_UNTERSCHRIFT_I_TEXT">Stammdaten!$B$163</definedName>
    <definedName name="PUNKTTYP_LIST">Stammdaten!$B$43:$B$47</definedName>
    <definedName name="PUNKTTYP_LIST1">Stammdaten!$B$43:$B$47</definedName>
    <definedName name="PUNKTTYP_LIST2">Stammdaten!$B$43:$B$50</definedName>
    <definedName name="PUNKTTYP_MATRIX">Stammdaten!$C$43:$D$50</definedName>
    <definedName name="PUNKTTYP_MATRIX_MELDUNG">Stammdaten!$B$43:$E$50</definedName>
    <definedName name="PUNKTTYP_PRE_MATRIX">Stammdaten!$F$43:$K$50</definedName>
    <definedName name="QUERUNG_BOOLEAN_LIST">Stammdaten!$B$71:$B$77</definedName>
    <definedName name="QUERUNG_CHOICE">Stammdaten!$B$70</definedName>
    <definedName name="QUERUNG_D_INPUT">Stammdaten!$C$70</definedName>
    <definedName name="QUERUNG_GEB_OEFFENTLICH_BOOLEAN">Stammdaten!$B$75</definedName>
    <definedName name="QUERUNG_I_INPUT">Stammdaten!$E$70</definedName>
    <definedName name="QUERUNG_INDUSTRIE_BOOLEAN">Stammdaten!$B$76</definedName>
    <definedName name="QUERUNG_MATRIX">Stammdaten!$E$71:$F$77</definedName>
    <definedName name="QUERUNG_STR_LAENDLICH_BOOLEAN">Stammdaten!$B$72</definedName>
    <definedName name="QUERUNG_STR_OEFFENTLICH_BOOLEAN">Stammdaten!$B$71</definedName>
    <definedName name="QUERUNG_TEXT_D_LIST">Stammdaten!$C$71:$C$77</definedName>
    <definedName name="QUERUNG_TEXT_I_LIST">Stammdaten!$D$71:$D$77</definedName>
    <definedName name="QUERUNG_WASSER_BOOLEAN">Stammdaten!$B$73</definedName>
    <definedName name="QUERUNG_WOHNSIEDLUNG_BOOLEAN">Stammdaten!$B$74</definedName>
    <definedName name="SPRACHE_CHOICE">Stammdaten!$B$3</definedName>
    <definedName name="SPRACHE_LIST">Stammdaten!$B$4:$B$5</definedName>
    <definedName name="TABELLE_ELEITUNG_D_TEXT">Stammdaten!$B$152</definedName>
    <definedName name="TABELLE_ELEITUNG_DURCHMESSER_TEXT">Stammdaten!$B$148</definedName>
    <definedName name="TABELLE_ELEITUNG_EDS_TEXT">Stammdaten!$B$153</definedName>
    <definedName name="TABELLE_ELEITUNG_GEWICHT_TEXT">Stammdaten!$B$150</definedName>
    <definedName name="TABELLE_ELEITUNG_H_TEXT">Stammdaten!$B$151</definedName>
    <definedName name="TABELLE_ELEITUNG_MASTEN_TEXT">Stammdaten!$B$158</definedName>
    <definedName name="TABELLE_ELEITUNG_MATRIX">Stammdaten!$C$142:$D$159</definedName>
    <definedName name="TABELLE_ELEITUNG_NR_TEXT">Stammdaten!$B$159</definedName>
    <definedName name="TABELLE_ELEITUNG_PHASE1_TEXT">Stammdaten!$B$155</definedName>
    <definedName name="TABELLE_ELEITUNG_PHASE2_TEXT">Stammdaten!$B$156</definedName>
    <definedName name="TABELLE_ELEITUNG_PHASE3_TEXT">Stammdaten!$B$157</definedName>
    <definedName name="TABELLE_ELEITUNG_QUERSCHNITT_TEXT">Stammdaten!$B$149</definedName>
    <definedName name="TABELLE_ELEITUNG_SPANNUNG_KURZ_TEXT">Stammdaten!$B$144</definedName>
    <definedName name="TABELLE_ELEITUNG_SPANNUNG_TEXT">Stammdaten!$B$143</definedName>
    <definedName name="TABELLE_ELEITUNG_STROMSTAERKE_KURZ_TEXT">Stammdaten!$B$146</definedName>
    <definedName name="TABELLE_ELEITUNG_STROMSTAERKE_TEXT">Stammdaten!$B$145</definedName>
    <definedName name="TABELLE_ELEITUNG_TITEL_TEXT">Stammdaten!$B$142</definedName>
    <definedName name="TABELLE_ELEITUNG_TYP_TEXT">Stammdaten!$B$147</definedName>
    <definedName name="TABELLE_ELEITUNG_ZUG_TEXT">Stammdaten!$B$154</definedName>
    <definedName name="TABELLE_GENAUIGKEIT_TEXT">Stammdaten!$B$134</definedName>
    <definedName name="TABELLE_H_TEXT">Stammdaten!$B$139</definedName>
    <definedName name="TABELLE_INPUT_MATRIX">'Dateneingabe-Inserimento dati'!$A$68:$H$567</definedName>
    <definedName name="TABELLE_KOORDINATENSYSTEM_TEXT">Stammdaten!$B$137</definedName>
    <definedName name="TABELLE_MATERIAL_TEXT">Stammdaten!$B$133</definedName>
    <definedName name="TABELLE_MATRIX">Stammdaten!$C$130:$D$139</definedName>
    <definedName name="TABELLE_NR_TEXT">Stammdaten!$B$131</definedName>
    <definedName name="TABELLE_PUNKTTYP_TEXT">Stammdaten!$B$132</definedName>
    <definedName name="TABELLE_Q_TEXT">Stammdaten!$B$138</definedName>
    <definedName name="TABELLE_UEBERSCHRIFT_TEXT">Stammdaten!$B$130</definedName>
    <definedName name="TABELLE_X_TEXT">Stammdaten!$B$135</definedName>
    <definedName name="TABELLE_Y_TEXT">Stammdaten!$B$136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20" i="2"/>
  <c r="B769" i="3"/>
  <c r="J769" i="3"/>
  <c r="B768" i="3"/>
  <c r="J768" i="3"/>
  <c r="B767" i="3"/>
  <c r="J767" i="3"/>
  <c r="B766" i="3"/>
  <c r="J766" i="3"/>
  <c r="B765" i="3"/>
  <c r="J765" i="3"/>
  <c r="B711" i="3"/>
  <c r="J711" i="3"/>
  <c r="B710" i="3"/>
  <c r="J710" i="3"/>
  <c r="B709" i="3"/>
  <c r="J709" i="3"/>
  <c r="B708" i="3"/>
  <c r="J708" i="3"/>
  <c r="B707" i="3"/>
  <c r="J707" i="3"/>
  <c r="B653" i="3"/>
  <c r="J653" i="3"/>
  <c r="B652" i="3"/>
  <c r="J652" i="3"/>
  <c r="B651" i="3"/>
  <c r="J651" i="3"/>
  <c r="B650" i="3"/>
  <c r="J650" i="3"/>
  <c r="B649" i="3"/>
  <c r="J649" i="3"/>
  <c r="B595" i="3"/>
  <c r="J595" i="3"/>
  <c r="B594" i="3"/>
  <c r="J594" i="3"/>
  <c r="B593" i="3"/>
  <c r="J593" i="3"/>
  <c r="B592" i="3"/>
  <c r="J592" i="3"/>
  <c r="B591" i="3"/>
  <c r="J591" i="3"/>
  <c r="B537" i="3"/>
  <c r="J537" i="3"/>
  <c r="B536" i="3"/>
  <c r="J536" i="3"/>
  <c r="B535" i="3"/>
  <c r="J535" i="3"/>
  <c r="B534" i="3"/>
  <c r="J534" i="3"/>
  <c r="B533" i="3"/>
  <c r="J533" i="3"/>
  <c r="B479" i="3"/>
  <c r="J479" i="3"/>
  <c r="B478" i="3"/>
  <c r="H478" i="3"/>
  <c r="B477" i="3"/>
  <c r="J477" i="3"/>
  <c r="B476" i="3"/>
  <c r="J476" i="3"/>
  <c r="B475" i="3"/>
  <c r="J475" i="3"/>
  <c r="B421" i="3"/>
  <c r="J421" i="3"/>
  <c r="B420" i="3"/>
  <c r="J420" i="3"/>
  <c r="B419" i="3"/>
  <c r="J419" i="3"/>
  <c r="B418" i="3"/>
  <c r="J418" i="3"/>
  <c r="B417" i="3"/>
  <c r="J417" i="3"/>
  <c r="B363" i="3"/>
  <c r="J363" i="3"/>
  <c r="B362" i="3"/>
  <c r="J362" i="3"/>
  <c r="B361" i="3"/>
  <c r="J361" i="3"/>
  <c r="B360" i="3"/>
  <c r="J360" i="3"/>
  <c r="B359" i="3"/>
  <c r="J359" i="3"/>
  <c r="B305" i="3"/>
  <c r="J305" i="3"/>
  <c r="B304" i="3"/>
  <c r="J304" i="3"/>
  <c r="B303" i="3"/>
  <c r="J303" i="3"/>
  <c r="B302" i="3"/>
  <c r="J302" i="3"/>
  <c r="B301" i="3"/>
  <c r="J301" i="3"/>
  <c r="B247" i="3"/>
  <c r="J247" i="3"/>
  <c r="B246" i="3"/>
  <c r="J246" i="3"/>
  <c r="B245" i="3"/>
  <c r="J245" i="3"/>
  <c r="B244" i="3"/>
  <c r="J244" i="3"/>
  <c r="B243" i="3"/>
  <c r="J243" i="3"/>
  <c r="B189" i="3"/>
  <c r="J189" i="3"/>
  <c r="B188" i="3"/>
  <c r="J188" i="3"/>
  <c r="B187" i="3"/>
  <c r="J187" i="3"/>
  <c r="B186" i="3"/>
  <c r="J186" i="3"/>
  <c r="B185" i="3"/>
  <c r="J185" i="3"/>
  <c r="J134" i="3"/>
  <c r="I134" i="3"/>
  <c r="B134" i="3"/>
  <c r="I133" i="3"/>
  <c r="B133" i="3"/>
  <c r="D170" i="2"/>
  <c r="E170" i="2"/>
  <c r="F170" i="2"/>
  <c r="G170" i="2"/>
  <c r="H170" i="2"/>
  <c r="I170" i="2"/>
  <c r="J170" i="2"/>
  <c r="K170" i="2"/>
  <c r="L170" i="2"/>
  <c r="M170" i="2"/>
  <c r="N170" i="2"/>
  <c r="O170" i="2"/>
  <c r="B783" i="3"/>
  <c r="H783" i="3"/>
  <c r="B725" i="3"/>
  <c r="H725" i="3"/>
  <c r="B667" i="3"/>
  <c r="I667" i="3"/>
  <c r="B609" i="3"/>
  <c r="B656" i="3"/>
  <c r="B551" i="3"/>
  <c r="B597" i="3"/>
  <c r="B493" i="3"/>
  <c r="I539" i="3"/>
  <c r="B435" i="3"/>
  <c r="B377" i="3"/>
  <c r="B319" i="3"/>
  <c r="J319" i="3"/>
  <c r="B261" i="3"/>
  <c r="B203" i="3"/>
  <c r="J203" i="3"/>
  <c r="B145" i="3"/>
  <c r="G145" i="3"/>
  <c r="B204" i="3"/>
  <c r="I204" i="3"/>
  <c r="B205" i="3"/>
  <c r="F205" i="3"/>
  <c r="B206" i="3"/>
  <c r="C206" i="3"/>
  <c r="B184" i="3"/>
  <c r="E184" i="3"/>
  <c r="E34" i="3"/>
  <c r="B27" i="2"/>
  <c r="H50" i="2"/>
  <c r="E50" i="2"/>
  <c r="D50" i="2"/>
  <c r="C50" i="2"/>
  <c r="B50" i="2"/>
  <c r="H49" i="2"/>
  <c r="E49" i="2"/>
  <c r="D49" i="2"/>
  <c r="C49" i="2"/>
  <c r="B49" i="2"/>
  <c r="B62" i="2"/>
  <c r="B63" i="2"/>
  <c r="B64" i="2"/>
  <c r="B65" i="2"/>
  <c r="B53" i="2"/>
  <c r="B54" i="2"/>
  <c r="B55" i="2"/>
  <c r="B56" i="2"/>
  <c r="B57" i="2"/>
  <c r="B58" i="2"/>
  <c r="B59" i="2"/>
  <c r="C43" i="2"/>
  <c r="B43" i="2"/>
  <c r="C44" i="2"/>
  <c r="B44" i="2"/>
  <c r="C45" i="2"/>
  <c r="B45" i="2"/>
  <c r="C46" i="2"/>
  <c r="B46" i="2"/>
  <c r="C47" i="2"/>
  <c r="B47" i="2"/>
  <c r="C48" i="2"/>
  <c r="B48" i="2"/>
  <c r="B787" i="3"/>
  <c r="J787" i="3"/>
  <c r="B786" i="3"/>
  <c r="E786" i="3"/>
  <c r="B785" i="3"/>
  <c r="E785" i="3"/>
  <c r="B784" i="3"/>
  <c r="J784" i="3"/>
  <c r="B764" i="3"/>
  <c r="G764" i="3"/>
  <c r="B763" i="3"/>
  <c r="H763" i="3"/>
  <c r="B762" i="3"/>
  <c r="J762" i="3"/>
  <c r="B761" i="3"/>
  <c r="C761" i="3"/>
  <c r="B760" i="3"/>
  <c r="I760" i="3"/>
  <c r="B759" i="3"/>
  <c r="E759" i="3"/>
  <c r="B758" i="3"/>
  <c r="H758" i="3"/>
  <c r="B757" i="3"/>
  <c r="I757" i="3"/>
  <c r="B756" i="3"/>
  <c r="E756" i="3"/>
  <c r="B755" i="3"/>
  <c r="H755" i="3"/>
  <c r="B754" i="3"/>
  <c r="J754" i="3"/>
  <c r="B753" i="3"/>
  <c r="F753" i="3"/>
  <c r="B752" i="3"/>
  <c r="G752" i="3"/>
  <c r="B751" i="3"/>
  <c r="E751" i="3"/>
  <c r="B750" i="3"/>
  <c r="G750" i="3"/>
  <c r="B749" i="3"/>
  <c r="B748" i="3"/>
  <c r="E748" i="3"/>
  <c r="B747" i="3"/>
  <c r="F747" i="3"/>
  <c r="B746" i="3"/>
  <c r="J746" i="3"/>
  <c r="B745" i="3"/>
  <c r="H745" i="3"/>
  <c r="B744" i="3"/>
  <c r="J744" i="3"/>
  <c r="B743" i="3"/>
  <c r="I743" i="3"/>
  <c r="B742" i="3"/>
  <c r="G742" i="3"/>
  <c r="B741" i="3"/>
  <c r="I741" i="3"/>
  <c r="B740" i="3"/>
  <c r="C740" i="3"/>
  <c r="B739" i="3"/>
  <c r="I739" i="3"/>
  <c r="B738" i="3"/>
  <c r="C738" i="3"/>
  <c r="B737" i="3"/>
  <c r="H737" i="3"/>
  <c r="B736" i="3"/>
  <c r="J736" i="3"/>
  <c r="B735" i="3"/>
  <c r="I735" i="3"/>
  <c r="B734" i="3"/>
  <c r="H734" i="3"/>
  <c r="B733" i="3"/>
  <c r="C733" i="3"/>
  <c r="B732" i="3"/>
  <c r="E732" i="3"/>
  <c r="B731" i="3"/>
  <c r="I731" i="3"/>
  <c r="B730" i="3"/>
  <c r="B729" i="3"/>
  <c r="H729" i="3"/>
  <c r="B728" i="3"/>
  <c r="E728" i="3"/>
  <c r="B727" i="3"/>
  <c r="I727" i="3"/>
  <c r="B726" i="3"/>
  <c r="J726" i="3"/>
  <c r="B706" i="3"/>
  <c r="I706" i="3"/>
  <c r="B705" i="3"/>
  <c r="C705" i="3"/>
  <c r="B704" i="3"/>
  <c r="J704" i="3"/>
  <c r="B703" i="3"/>
  <c r="E703" i="3"/>
  <c r="B702" i="3"/>
  <c r="G702" i="3"/>
  <c r="B701" i="3"/>
  <c r="F701" i="3"/>
  <c r="B700" i="3"/>
  <c r="G700" i="3"/>
  <c r="B699" i="3"/>
  <c r="J699" i="3"/>
  <c r="B698" i="3"/>
  <c r="H698" i="3"/>
  <c r="B697" i="3"/>
  <c r="I697" i="3"/>
  <c r="B696" i="3"/>
  <c r="F696" i="3"/>
  <c r="B695" i="3"/>
  <c r="E695" i="3"/>
  <c r="B694" i="3"/>
  <c r="C694" i="3"/>
  <c r="B693" i="3"/>
  <c r="G693" i="3"/>
  <c r="B692" i="3"/>
  <c r="H692" i="3"/>
  <c r="B691" i="3"/>
  <c r="C691" i="3"/>
  <c r="B690" i="3"/>
  <c r="I690" i="3"/>
  <c r="B689" i="3"/>
  <c r="J689" i="3"/>
  <c r="B688" i="3"/>
  <c r="H688" i="3"/>
  <c r="B687" i="3"/>
  <c r="J687" i="3"/>
  <c r="B686" i="3"/>
  <c r="H686" i="3"/>
  <c r="B685" i="3"/>
  <c r="I685" i="3"/>
  <c r="B684" i="3"/>
  <c r="I684" i="3"/>
  <c r="B683" i="3"/>
  <c r="B682" i="3"/>
  <c r="G682" i="3"/>
  <c r="B681" i="3"/>
  <c r="I681" i="3"/>
  <c r="B680" i="3"/>
  <c r="I680" i="3"/>
  <c r="B679" i="3"/>
  <c r="C679" i="3"/>
  <c r="B678" i="3"/>
  <c r="F678" i="3"/>
  <c r="B677" i="3"/>
  <c r="I677" i="3"/>
  <c r="B676" i="3"/>
  <c r="H676" i="3"/>
  <c r="B675" i="3"/>
  <c r="F675" i="3"/>
  <c r="B674" i="3"/>
  <c r="G674" i="3"/>
  <c r="B673" i="3"/>
  <c r="E673" i="3"/>
  <c r="B672" i="3"/>
  <c r="G672" i="3"/>
  <c r="B671" i="3"/>
  <c r="E671" i="3"/>
  <c r="B670" i="3"/>
  <c r="G670" i="3"/>
  <c r="B669" i="3"/>
  <c r="J669" i="3"/>
  <c r="B668" i="3"/>
  <c r="F668" i="3"/>
  <c r="B648" i="3"/>
  <c r="H648" i="3"/>
  <c r="B647" i="3"/>
  <c r="I647" i="3"/>
  <c r="B646" i="3"/>
  <c r="H646" i="3"/>
  <c r="B645" i="3"/>
  <c r="G645" i="3"/>
  <c r="B644" i="3"/>
  <c r="J644" i="3"/>
  <c r="B643" i="3"/>
  <c r="C643" i="3"/>
  <c r="B642" i="3"/>
  <c r="J642" i="3"/>
  <c r="B641" i="3"/>
  <c r="G641" i="3"/>
  <c r="B640" i="3"/>
  <c r="E640" i="3"/>
  <c r="B639" i="3"/>
  <c r="G639" i="3"/>
  <c r="B638" i="3"/>
  <c r="J638" i="3"/>
  <c r="B637" i="3"/>
  <c r="G637" i="3"/>
  <c r="B636" i="3"/>
  <c r="G636" i="3"/>
  <c r="B635" i="3"/>
  <c r="H635" i="3"/>
  <c r="B634" i="3"/>
  <c r="C634" i="3"/>
  <c r="B633" i="3"/>
  <c r="G633" i="3"/>
  <c r="B632" i="3"/>
  <c r="H632" i="3"/>
  <c r="B631" i="3"/>
  <c r="J631" i="3"/>
  <c r="B630" i="3"/>
  <c r="J630" i="3"/>
  <c r="B629" i="3"/>
  <c r="E629" i="3"/>
  <c r="B628" i="3"/>
  <c r="H628" i="3"/>
  <c r="B627" i="3"/>
  <c r="G627" i="3"/>
  <c r="B626" i="3"/>
  <c r="C626" i="3"/>
  <c r="B625" i="3"/>
  <c r="I625" i="3"/>
  <c r="B624" i="3"/>
  <c r="I624" i="3"/>
  <c r="B623" i="3"/>
  <c r="E623" i="3"/>
  <c r="B622" i="3"/>
  <c r="J622" i="3"/>
  <c r="B621" i="3"/>
  <c r="G621" i="3"/>
  <c r="B620" i="3"/>
  <c r="F620" i="3"/>
  <c r="B619" i="3"/>
  <c r="F619" i="3"/>
  <c r="B618" i="3"/>
  <c r="G618" i="3"/>
  <c r="B617" i="3"/>
  <c r="G617" i="3"/>
  <c r="B616" i="3"/>
  <c r="H616" i="3"/>
  <c r="B615" i="3"/>
  <c r="B614" i="3"/>
  <c r="J614" i="3"/>
  <c r="B613" i="3"/>
  <c r="E613" i="3"/>
  <c r="B612" i="3"/>
  <c r="H612" i="3"/>
  <c r="B611" i="3"/>
  <c r="C611" i="3"/>
  <c r="B610" i="3"/>
  <c r="E610" i="3"/>
  <c r="B590" i="3"/>
  <c r="G590" i="3"/>
  <c r="B589" i="3"/>
  <c r="H589" i="3"/>
  <c r="B588" i="3"/>
  <c r="J588" i="3"/>
  <c r="B587" i="3"/>
  <c r="E587" i="3"/>
  <c r="B586" i="3"/>
  <c r="H586" i="3"/>
  <c r="B585" i="3"/>
  <c r="J585" i="3"/>
  <c r="B584" i="3"/>
  <c r="J584" i="3"/>
  <c r="B583" i="3"/>
  <c r="B582" i="3"/>
  <c r="G582" i="3"/>
  <c r="B581" i="3"/>
  <c r="H581" i="3"/>
  <c r="B580" i="3"/>
  <c r="E580" i="3"/>
  <c r="B579" i="3"/>
  <c r="H579" i="3"/>
  <c r="B578" i="3"/>
  <c r="C578" i="3"/>
  <c r="B577" i="3"/>
  <c r="E577" i="3"/>
  <c r="B576" i="3"/>
  <c r="J576" i="3"/>
  <c r="B575" i="3"/>
  <c r="C575" i="3"/>
  <c r="B574" i="3"/>
  <c r="G574" i="3"/>
  <c r="B573" i="3"/>
  <c r="E573" i="3"/>
  <c r="B572" i="3"/>
  <c r="J572" i="3"/>
  <c r="B571" i="3"/>
  <c r="J571" i="3"/>
  <c r="B570" i="3"/>
  <c r="H570" i="3"/>
  <c r="B569" i="3"/>
  <c r="H569" i="3"/>
  <c r="B568" i="3"/>
  <c r="I568" i="3"/>
  <c r="B567" i="3"/>
  <c r="F567" i="3"/>
  <c r="B566" i="3"/>
  <c r="G566" i="3"/>
  <c r="B565" i="3"/>
  <c r="E565" i="3"/>
  <c r="B564" i="3"/>
  <c r="E564" i="3"/>
  <c r="B563" i="3"/>
  <c r="G563" i="3"/>
  <c r="B562" i="3"/>
  <c r="C562" i="3"/>
  <c r="B561" i="3"/>
  <c r="E561" i="3"/>
  <c r="B560" i="3"/>
  <c r="G560" i="3"/>
  <c r="B559" i="3"/>
  <c r="E559" i="3"/>
  <c r="B558" i="3"/>
  <c r="G558" i="3"/>
  <c r="B557" i="3"/>
  <c r="F557" i="3"/>
  <c r="B556" i="3"/>
  <c r="I556" i="3"/>
  <c r="B555" i="3"/>
  <c r="I555" i="3"/>
  <c r="B554" i="3"/>
  <c r="I554" i="3"/>
  <c r="B553" i="3"/>
  <c r="B552" i="3"/>
  <c r="C552" i="3"/>
  <c r="B532" i="3"/>
  <c r="J532" i="3"/>
  <c r="B531" i="3"/>
  <c r="G531" i="3"/>
  <c r="B530" i="3"/>
  <c r="G530" i="3"/>
  <c r="B529" i="3"/>
  <c r="C529" i="3"/>
  <c r="B528" i="3"/>
  <c r="F528" i="3"/>
  <c r="B527" i="3"/>
  <c r="I527" i="3"/>
  <c r="B526" i="3"/>
  <c r="B525" i="3"/>
  <c r="G525" i="3"/>
  <c r="B524" i="3"/>
  <c r="H524" i="3"/>
  <c r="B523" i="3"/>
  <c r="G523" i="3"/>
  <c r="B522" i="3"/>
  <c r="E522" i="3"/>
  <c r="B521" i="3"/>
  <c r="F521" i="3"/>
  <c r="B520" i="3"/>
  <c r="I520" i="3"/>
  <c r="B519" i="3"/>
  <c r="I519" i="3"/>
  <c r="B518" i="3"/>
  <c r="B517" i="3"/>
  <c r="I517" i="3"/>
  <c r="B516" i="3"/>
  <c r="I516" i="3"/>
  <c r="B515" i="3"/>
  <c r="I515" i="3"/>
  <c r="B514" i="3"/>
  <c r="F514" i="3"/>
  <c r="B513" i="3"/>
  <c r="F513" i="3"/>
  <c r="B512" i="3"/>
  <c r="E512" i="3"/>
  <c r="B511" i="3"/>
  <c r="I511" i="3"/>
  <c r="B510" i="3"/>
  <c r="G510" i="3"/>
  <c r="B509" i="3"/>
  <c r="J509" i="3"/>
  <c r="B508" i="3"/>
  <c r="I508" i="3"/>
  <c r="B507" i="3"/>
  <c r="F507" i="3"/>
  <c r="B506" i="3"/>
  <c r="F506" i="3"/>
  <c r="B505" i="3"/>
  <c r="G505" i="3"/>
  <c r="B504" i="3"/>
  <c r="G504" i="3"/>
  <c r="B503" i="3"/>
  <c r="J503" i="3"/>
  <c r="B502" i="3"/>
  <c r="E502" i="3"/>
  <c r="B501" i="3"/>
  <c r="F501" i="3"/>
  <c r="B500" i="3"/>
  <c r="E500" i="3"/>
  <c r="B499" i="3"/>
  <c r="H499" i="3"/>
  <c r="B498" i="3"/>
  <c r="E498" i="3"/>
  <c r="B497" i="3"/>
  <c r="E497" i="3"/>
  <c r="B496" i="3"/>
  <c r="G496" i="3"/>
  <c r="B495" i="3"/>
  <c r="G495" i="3"/>
  <c r="B494" i="3"/>
  <c r="I494" i="3"/>
  <c r="B474" i="3"/>
  <c r="E474" i="3"/>
  <c r="B473" i="3"/>
  <c r="I473" i="3"/>
  <c r="B472" i="3"/>
  <c r="H472" i="3"/>
  <c r="B471" i="3"/>
  <c r="F471" i="3"/>
  <c r="B470" i="3"/>
  <c r="E470" i="3"/>
  <c r="B469" i="3"/>
  <c r="G469" i="3"/>
  <c r="B468" i="3"/>
  <c r="E468" i="3"/>
  <c r="B467" i="3"/>
  <c r="F467" i="3"/>
  <c r="B466" i="3"/>
  <c r="G466" i="3"/>
  <c r="B465" i="3"/>
  <c r="I465" i="3"/>
  <c r="B464" i="3"/>
  <c r="E464" i="3"/>
  <c r="B463" i="3"/>
  <c r="H463" i="3"/>
  <c r="B462" i="3"/>
  <c r="E462" i="3"/>
  <c r="B461" i="3"/>
  <c r="F461" i="3"/>
  <c r="B460" i="3"/>
  <c r="G460" i="3"/>
  <c r="B459" i="3"/>
  <c r="G459" i="3"/>
  <c r="B458" i="3"/>
  <c r="J458" i="3"/>
  <c r="B457" i="3"/>
  <c r="G457" i="3"/>
  <c r="B456" i="3"/>
  <c r="J456" i="3"/>
  <c r="B455" i="3"/>
  <c r="G455" i="3"/>
  <c r="B454" i="3"/>
  <c r="H454" i="3"/>
  <c r="B453" i="3"/>
  <c r="F453" i="3"/>
  <c r="B452" i="3"/>
  <c r="H452" i="3"/>
  <c r="B451" i="3"/>
  <c r="H451" i="3"/>
  <c r="B450" i="3"/>
  <c r="J450" i="3"/>
  <c r="B449" i="3"/>
  <c r="E449" i="3"/>
  <c r="B448" i="3"/>
  <c r="I448" i="3"/>
  <c r="B447" i="3"/>
  <c r="F447" i="3"/>
  <c r="B446" i="3"/>
  <c r="E446" i="3"/>
  <c r="B445" i="3"/>
  <c r="H445" i="3"/>
  <c r="B444" i="3"/>
  <c r="H444" i="3"/>
  <c r="B443" i="3"/>
  <c r="G443" i="3"/>
  <c r="B442" i="3"/>
  <c r="J442" i="3"/>
  <c r="B441" i="3"/>
  <c r="J441" i="3"/>
  <c r="B440" i="3"/>
  <c r="G440" i="3"/>
  <c r="B439" i="3"/>
  <c r="H439" i="3"/>
  <c r="B438" i="3"/>
  <c r="J438" i="3"/>
  <c r="B437" i="3"/>
  <c r="G437" i="3"/>
  <c r="B436" i="3"/>
  <c r="J436" i="3"/>
  <c r="B416" i="3"/>
  <c r="F416" i="3"/>
  <c r="B415" i="3"/>
  <c r="E415" i="3"/>
  <c r="B414" i="3"/>
  <c r="F414" i="3"/>
  <c r="B413" i="3"/>
  <c r="E413" i="3"/>
  <c r="B412" i="3"/>
  <c r="F412" i="3"/>
  <c r="B411" i="3"/>
  <c r="E411" i="3"/>
  <c r="B410" i="3"/>
  <c r="F410" i="3"/>
  <c r="B409" i="3"/>
  <c r="E409" i="3"/>
  <c r="B408" i="3"/>
  <c r="F408" i="3"/>
  <c r="B407" i="3"/>
  <c r="E407" i="3"/>
  <c r="B406" i="3"/>
  <c r="F406" i="3"/>
  <c r="B405" i="3"/>
  <c r="E405" i="3"/>
  <c r="B179" i="2"/>
  <c r="G32" i="1" s="1"/>
  <c r="B404" i="3"/>
  <c r="B403" i="3"/>
  <c r="I403" i="3"/>
  <c r="B402" i="3"/>
  <c r="H402" i="3"/>
  <c r="B401" i="3"/>
  <c r="F401" i="3"/>
  <c r="B400" i="3"/>
  <c r="G400" i="3"/>
  <c r="B399" i="3"/>
  <c r="I399" i="3"/>
  <c r="B398" i="3"/>
  <c r="H398" i="3"/>
  <c r="B397" i="3"/>
  <c r="C397" i="3"/>
  <c r="B396" i="3"/>
  <c r="I396" i="3"/>
  <c r="B395" i="3"/>
  <c r="H395" i="3"/>
  <c r="B394" i="3"/>
  <c r="J394" i="3"/>
  <c r="B393" i="3"/>
  <c r="F393" i="3"/>
  <c r="B392" i="3"/>
  <c r="J392" i="3"/>
  <c r="B391" i="3"/>
  <c r="F391" i="3"/>
  <c r="B390" i="3"/>
  <c r="H390" i="3"/>
  <c r="B389" i="3"/>
  <c r="J389" i="3"/>
  <c r="B388" i="3"/>
  <c r="G388" i="3"/>
  <c r="B387" i="3"/>
  <c r="H387" i="3"/>
  <c r="B386" i="3"/>
  <c r="H386" i="3"/>
  <c r="B385" i="3"/>
  <c r="G385" i="3"/>
  <c r="B384" i="3"/>
  <c r="B383" i="3"/>
  <c r="H383" i="3"/>
  <c r="B382" i="3"/>
  <c r="I382" i="3"/>
  <c r="B381" i="3"/>
  <c r="F381" i="3"/>
  <c r="B380" i="3"/>
  <c r="E380" i="3"/>
  <c r="B379" i="3"/>
  <c r="H379" i="3"/>
  <c r="B378" i="3"/>
  <c r="G378" i="3"/>
  <c r="B358" i="3"/>
  <c r="C358" i="3"/>
  <c r="B357" i="3"/>
  <c r="E357" i="3"/>
  <c r="B356" i="3"/>
  <c r="I356" i="3"/>
  <c r="B355" i="3"/>
  <c r="J355" i="3"/>
  <c r="B354" i="3"/>
  <c r="E354" i="3"/>
  <c r="B353" i="3"/>
  <c r="F353" i="3"/>
  <c r="B352" i="3"/>
  <c r="F352" i="3"/>
  <c r="B351" i="3"/>
  <c r="F351" i="3"/>
  <c r="B350" i="3"/>
  <c r="G350" i="3"/>
  <c r="B349" i="3"/>
  <c r="F349" i="3"/>
  <c r="B348" i="3"/>
  <c r="F348" i="3"/>
  <c r="B347" i="3"/>
  <c r="B346" i="3"/>
  <c r="F346" i="3"/>
  <c r="B345" i="3"/>
  <c r="E345" i="3"/>
  <c r="B344" i="3"/>
  <c r="F344" i="3"/>
  <c r="B343" i="3"/>
  <c r="G343" i="3"/>
  <c r="B342" i="3"/>
  <c r="J342" i="3"/>
  <c r="B341" i="3"/>
  <c r="G341" i="3"/>
  <c r="B340" i="3"/>
  <c r="E340" i="3"/>
  <c r="B339" i="3"/>
  <c r="I339" i="3"/>
  <c r="B338" i="3"/>
  <c r="H338" i="3"/>
  <c r="B337" i="3"/>
  <c r="E337" i="3"/>
  <c r="B336" i="3"/>
  <c r="J336" i="3"/>
  <c r="B335" i="3"/>
  <c r="J335" i="3"/>
  <c r="B334" i="3"/>
  <c r="B333" i="3"/>
  <c r="E333" i="3"/>
  <c r="B332" i="3"/>
  <c r="E332" i="3"/>
  <c r="B331" i="3"/>
  <c r="G331" i="3"/>
  <c r="B330" i="3"/>
  <c r="F330" i="3"/>
  <c r="B329" i="3"/>
  <c r="E329" i="3"/>
  <c r="B328" i="3"/>
  <c r="J328" i="3"/>
  <c r="B327" i="3"/>
  <c r="J327" i="3"/>
  <c r="B326" i="3"/>
  <c r="H326" i="3"/>
  <c r="B325" i="3"/>
  <c r="J325" i="3"/>
  <c r="B324" i="3"/>
  <c r="C324" i="3"/>
  <c r="B323" i="3"/>
  <c r="C323" i="3"/>
  <c r="B322" i="3"/>
  <c r="C322" i="3"/>
  <c r="B321" i="3"/>
  <c r="C321" i="3"/>
  <c r="B320" i="3"/>
  <c r="C320" i="3"/>
  <c r="B300" i="3"/>
  <c r="I300" i="3"/>
  <c r="B299" i="3"/>
  <c r="E299" i="3"/>
  <c r="B298" i="3"/>
  <c r="I298" i="3"/>
  <c r="B297" i="3"/>
  <c r="B296" i="3"/>
  <c r="H296" i="3"/>
  <c r="B295" i="3"/>
  <c r="E295" i="3"/>
  <c r="B294" i="3"/>
  <c r="I294" i="3"/>
  <c r="B293" i="3"/>
  <c r="E293" i="3"/>
  <c r="B292" i="3"/>
  <c r="I292" i="3"/>
  <c r="B291" i="3"/>
  <c r="B290" i="3"/>
  <c r="E290" i="3"/>
  <c r="B289" i="3"/>
  <c r="E289" i="3"/>
  <c r="B288" i="3"/>
  <c r="G288" i="3"/>
  <c r="B287" i="3"/>
  <c r="F287" i="3"/>
  <c r="B286" i="3"/>
  <c r="C286" i="3"/>
  <c r="B285" i="3"/>
  <c r="E285" i="3"/>
  <c r="B284" i="3"/>
  <c r="E284" i="3"/>
  <c r="B283" i="3"/>
  <c r="E283" i="3"/>
  <c r="B282" i="3"/>
  <c r="G282" i="3"/>
  <c r="B281" i="3"/>
  <c r="B280" i="3"/>
  <c r="I280" i="3"/>
  <c r="B279" i="3"/>
  <c r="H279" i="3"/>
  <c r="B278" i="3"/>
  <c r="C278" i="3"/>
  <c r="B277" i="3"/>
  <c r="I277" i="3"/>
  <c r="B276" i="3"/>
  <c r="I276" i="3"/>
  <c r="B275" i="3"/>
  <c r="J275" i="3"/>
  <c r="B274" i="3"/>
  <c r="H274" i="3"/>
  <c r="B273" i="3"/>
  <c r="E273" i="3"/>
  <c r="B272" i="3"/>
  <c r="H272" i="3"/>
  <c r="B271" i="3"/>
  <c r="E271" i="3"/>
  <c r="B270" i="3"/>
  <c r="G270" i="3"/>
  <c r="B269" i="3"/>
  <c r="E269" i="3"/>
  <c r="B268" i="3"/>
  <c r="G268" i="3"/>
  <c r="B267" i="3"/>
  <c r="E267" i="3"/>
  <c r="B266" i="3"/>
  <c r="G266" i="3"/>
  <c r="B265" i="3"/>
  <c r="E265" i="3"/>
  <c r="B264" i="3"/>
  <c r="I264" i="3"/>
  <c r="B263" i="3"/>
  <c r="J263" i="3"/>
  <c r="B262" i="3"/>
  <c r="C262" i="3"/>
  <c r="B242" i="3"/>
  <c r="F242" i="3"/>
  <c r="B241" i="3"/>
  <c r="E241" i="3"/>
  <c r="B240" i="3"/>
  <c r="J240" i="3"/>
  <c r="B239" i="3"/>
  <c r="I239" i="3"/>
  <c r="B238" i="3"/>
  <c r="F238" i="3"/>
  <c r="B237" i="3"/>
  <c r="F237" i="3"/>
  <c r="B236" i="3"/>
  <c r="F236" i="3"/>
  <c r="B235" i="3"/>
  <c r="G235" i="3"/>
  <c r="B234" i="3"/>
  <c r="G234" i="3"/>
  <c r="B233" i="3"/>
  <c r="B232" i="3"/>
  <c r="J232" i="3"/>
  <c r="B231" i="3"/>
  <c r="J231" i="3"/>
  <c r="B230" i="3"/>
  <c r="I230" i="3"/>
  <c r="B229" i="3"/>
  <c r="F229" i="3"/>
  <c r="B228" i="3"/>
  <c r="E228" i="3"/>
  <c r="B227" i="3"/>
  <c r="C227" i="3"/>
  <c r="B226" i="3"/>
  <c r="F226" i="3"/>
  <c r="B225" i="3"/>
  <c r="I225" i="3"/>
  <c r="B224" i="3"/>
  <c r="E224" i="3"/>
  <c r="B223" i="3"/>
  <c r="F223" i="3"/>
  <c r="B222" i="3"/>
  <c r="I222" i="3"/>
  <c r="B221" i="3"/>
  <c r="C221" i="3"/>
  <c r="B220" i="3"/>
  <c r="J220" i="3"/>
  <c r="B219" i="3"/>
  <c r="J219" i="3"/>
  <c r="B218" i="3"/>
  <c r="H218" i="3"/>
  <c r="B217" i="3"/>
  <c r="F217" i="3"/>
  <c r="B216" i="3"/>
  <c r="J216" i="3"/>
  <c r="B215" i="3"/>
  <c r="I215" i="3"/>
  <c r="B214" i="3"/>
  <c r="E214" i="3"/>
  <c r="B213" i="3"/>
  <c r="J213" i="3"/>
  <c r="B212" i="3"/>
  <c r="F212" i="3"/>
  <c r="B211" i="3"/>
  <c r="I211" i="3"/>
  <c r="B210" i="3"/>
  <c r="J210" i="3"/>
  <c r="B209" i="3"/>
  <c r="J209" i="3"/>
  <c r="B208" i="3"/>
  <c r="E208" i="3"/>
  <c r="B207" i="3"/>
  <c r="J207" i="3"/>
  <c r="B183" i="3"/>
  <c r="G183" i="3"/>
  <c r="B182" i="3"/>
  <c r="F182" i="3"/>
  <c r="B181" i="3"/>
  <c r="G181" i="3"/>
  <c r="B180" i="3"/>
  <c r="J180" i="3"/>
  <c r="B179" i="3"/>
  <c r="J179" i="3"/>
  <c r="B178" i="3"/>
  <c r="J178" i="3"/>
  <c r="B177" i="3"/>
  <c r="F177" i="3"/>
  <c r="B176" i="3"/>
  <c r="F176" i="3"/>
  <c r="B175" i="3"/>
  <c r="F175" i="3"/>
  <c r="B174" i="3"/>
  <c r="F174" i="3"/>
  <c r="B173" i="3"/>
  <c r="C173" i="3"/>
  <c r="B172" i="3"/>
  <c r="I172" i="3"/>
  <c r="B171" i="3"/>
  <c r="J171" i="3"/>
  <c r="B170" i="3"/>
  <c r="B169" i="3"/>
  <c r="H169" i="3"/>
  <c r="B168" i="3"/>
  <c r="H168" i="3"/>
  <c r="B167" i="3"/>
  <c r="C167" i="3"/>
  <c r="B166" i="3"/>
  <c r="G166" i="3"/>
  <c r="B165" i="3"/>
  <c r="G165" i="3"/>
  <c r="B164" i="3"/>
  <c r="H164" i="3"/>
  <c r="B163" i="3"/>
  <c r="J163" i="3"/>
  <c r="B162" i="3"/>
  <c r="H162" i="3"/>
  <c r="B161" i="3"/>
  <c r="H161" i="3"/>
  <c r="B160" i="3"/>
  <c r="I160" i="3"/>
  <c r="B159" i="3"/>
  <c r="H159" i="3"/>
  <c r="B158" i="3"/>
  <c r="H158" i="3"/>
  <c r="B157" i="3"/>
  <c r="E157" i="3"/>
  <c r="B156" i="3"/>
  <c r="E156" i="3"/>
  <c r="B155" i="3"/>
  <c r="I155" i="3"/>
  <c r="B154" i="3"/>
  <c r="I154" i="3"/>
  <c r="B153" i="3"/>
  <c r="H153" i="3"/>
  <c r="B152" i="3"/>
  <c r="G152" i="3"/>
  <c r="B151" i="3"/>
  <c r="J151" i="3"/>
  <c r="B150" i="3"/>
  <c r="E150" i="3"/>
  <c r="B149" i="3"/>
  <c r="J149" i="3"/>
  <c r="B148" i="3"/>
  <c r="E148" i="3"/>
  <c r="B147" i="3"/>
  <c r="J147" i="3"/>
  <c r="B146" i="3"/>
  <c r="J146" i="3"/>
  <c r="D81" i="2"/>
  <c r="K64" i="3"/>
  <c r="D80" i="2"/>
  <c r="K63" i="3"/>
  <c r="C81" i="2"/>
  <c r="B64" i="3"/>
  <c r="C80" i="2"/>
  <c r="B63" i="3"/>
  <c r="I54" i="3"/>
  <c r="B120" i="2"/>
  <c r="D61" i="1" s="1"/>
  <c r="B119" i="2"/>
  <c r="D60" i="1"/>
  <c r="B118" i="2"/>
  <c r="A60" i="1" s="1"/>
  <c r="B121" i="2"/>
  <c r="A45" i="1"/>
  <c r="D8" i="3"/>
  <c r="D40" i="3"/>
  <c r="B89" i="2"/>
  <c r="A3" i="1"/>
  <c r="B88" i="2"/>
  <c r="A2" i="1" s="1"/>
  <c r="B87" i="2"/>
  <c r="A1" i="1"/>
  <c r="B178" i="2"/>
  <c r="G38" i="1" s="1"/>
  <c r="B175" i="2"/>
  <c r="G56" i="1"/>
  <c r="B176" i="2"/>
  <c r="G45" i="1" s="1"/>
  <c r="B177" i="2"/>
  <c r="G36" i="1"/>
  <c r="B174" i="2"/>
  <c r="G40" i="1" s="1"/>
  <c r="B173" i="2"/>
  <c r="G9" i="1"/>
  <c r="D43" i="2"/>
  <c r="D44" i="2"/>
  <c r="H44" i="2"/>
  <c r="E44" i="2"/>
  <c r="D45" i="2"/>
  <c r="D46" i="2"/>
  <c r="D47" i="2"/>
  <c r="D48" i="2"/>
  <c r="H45" i="2"/>
  <c r="E45" i="2"/>
  <c r="H43" i="2"/>
  <c r="E43" i="2"/>
  <c r="B146" i="2"/>
  <c r="B144" i="2"/>
  <c r="B73" i="3"/>
  <c r="B72" i="3"/>
  <c r="B60" i="3"/>
  <c r="B59" i="3"/>
  <c r="I60" i="3"/>
  <c r="I59" i="3"/>
  <c r="J60" i="3"/>
  <c r="B117" i="2"/>
  <c r="A58" i="1"/>
  <c r="E187" i="2"/>
  <c r="D187" i="2"/>
  <c r="C187" i="2"/>
  <c r="C186" i="2"/>
  <c r="C185" i="2"/>
  <c r="C184" i="2"/>
  <c r="D25" i="3"/>
  <c r="B93" i="2"/>
  <c r="A7" i="1"/>
  <c r="G29" i="3"/>
  <c r="G28" i="3"/>
  <c r="I18" i="3"/>
  <c r="B156" i="2"/>
  <c r="Q63" i="1" s="1"/>
  <c r="B159" i="2"/>
  <c r="S64" i="1"/>
  <c r="B158" i="2"/>
  <c r="M64" i="1" s="1"/>
  <c r="U64" i="1"/>
  <c r="B157" i="2"/>
  <c r="U63" i="1" s="1"/>
  <c r="B155" i="2"/>
  <c r="M63" i="1" s="1"/>
  <c r="B142" i="2"/>
  <c r="I63" i="1"/>
  <c r="B143" i="2"/>
  <c r="I64" i="1"/>
  <c r="B145" i="2"/>
  <c r="I65" i="1" s="1"/>
  <c r="B154" i="2"/>
  <c r="X66" i="1" s="1"/>
  <c r="B153" i="2"/>
  <c r="W66" i="1"/>
  <c r="B152" i="2"/>
  <c r="R66" i="1" s="1"/>
  <c r="V66" i="1"/>
  <c r="B151" i="2"/>
  <c r="U66" i="1" s="1"/>
  <c r="O66" i="1"/>
  <c r="B150" i="2"/>
  <c r="L66" i="1"/>
  <c r="B149" i="2"/>
  <c r="K66" i="1"/>
  <c r="B148" i="2"/>
  <c r="J66" i="1" s="1"/>
  <c r="B147" i="2"/>
  <c r="I66" i="1"/>
  <c r="H48" i="2"/>
  <c r="E48" i="2"/>
  <c r="H47" i="2"/>
  <c r="E47" i="2"/>
  <c r="H46" i="2"/>
  <c r="E46" i="2"/>
  <c r="G37" i="3"/>
  <c r="B104" i="2"/>
  <c r="A28" i="1" s="1"/>
  <c r="B103" i="2"/>
  <c r="A26" i="1"/>
  <c r="B102" i="2"/>
  <c r="A24" i="1"/>
  <c r="B101" i="2"/>
  <c r="A22" i="1" s="1"/>
  <c r="B130" i="2"/>
  <c r="A63" i="1" s="1"/>
  <c r="B131" i="2"/>
  <c r="A66" i="1"/>
  <c r="D18" i="3"/>
  <c r="B137" i="2"/>
  <c r="E67" i="1" s="1"/>
  <c r="B136" i="2"/>
  <c r="F66" i="1" s="1"/>
  <c r="B135" i="2"/>
  <c r="E66" i="1"/>
  <c r="B115" i="2"/>
  <c r="A52" i="1"/>
  <c r="B114" i="2"/>
  <c r="A54" i="1" s="1"/>
  <c r="G36" i="3"/>
  <c r="B116" i="2"/>
  <c r="A56" i="1"/>
  <c r="D30" i="2"/>
  <c r="D55" i="3"/>
  <c r="C30" i="2"/>
  <c r="D54" i="3"/>
  <c r="B37" i="2"/>
  <c r="B36" i="2"/>
  <c r="B35" i="2"/>
  <c r="B33" i="2"/>
  <c r="B32" i="2"/>
  <c r="B31" i="2"/>
  <c r="D23" i="2"/>
  <c r="D51" i="3"/>
  <c r="C23" i="2"/>
  <c r="D50" i="3"/>
  <c r="B28" i="2"/>
  <c r="B26" i="2"/>
  <c r="B25" i="2"/>
  <c r="B24" i="2"/>
  <c r="B95" i="2"/>
  <c r="A11" i="1" s="1"/>
  <c r="B94" i="2"/>
  <c r="A9" i="1"/>
  <c r="B112" i="2"/>
  <c r="A40" i="1"/>
  <c r="B111" i="2"/>
  <c r="A38" i="1"/>
  <c r="B108" i="2"/>
  <c r="A32" i="1" s="1"/>
  <c r="B138" i="2"/>
  <c r="G66" i="1"/>
  <c r="D15" i="2"/>
  <c r="G14" i="3"/>
  <c r="C15" i="2"/>
  <c r="G12" i="3"/>
  <c r="B16" i="2"/>
  <c r="D7" i="2"/>
  <c r="D14" i="3"/>
  <c r="C7" i="2"/>
  <c r="D12" i="3"/>
  <c r="B70" i="2"/>
  <c r="C70" i="2"/>
  <c r="D44" i="3"/>
  <c r="D71" i="2"/>
  <c r="D72" i="2"/>
  <c r="F70" i="2"/>
  <c r="D73" i="2"/>
  <c r="D74" i="2"/>
  <c r="D75" i="2"/>
  <c r="D76" i="2"/>
  <c r="D77" i="2"/>
  <c r="C71" i="2"/>
  <c r="C72" i="2"/>
  <c r="C73" i="2"/>
  <c r="C74" i="2"/>
  <c r="C75" i="2"/>
  <c r="C76" i="2"/>
  <c r="C77" i="2"/>
  <c r="G31" i="3"/>
  <c r="G32" i="3"/>
  <c r="B8" i="2"/>
  <c r="B9" i="2"/>
  <c r="B10" i="2"/>
  <c r="B11" i="2"/>
  <c r="B12" i="2"/>
  <c r="B13" i="2"/>
  <c r="B17" i="2"/>
  <c r="B18" i="2"/>
  <c r="B19" i="2"/>
  <c r="B21" i="2"/>
  <c r="B92" i="2"/>
  <c r="A5" i="1" s="1"/>
  <c r="B96" i="2"/>
  <c r="A13" i="1"/>
  <c r="B97" i="2"/>
  <c r="A14" i="1"/>
  <c r="B98" i="2"/>
  <c r="A16" i="1" s="1"/>
  <c r="B99" i="2"/>
  <c r="A20" i="1" s="1"/>
  <c r="B100" i="2"/>
  <c r="A18" i="1"/>
  <c r="B107" i="2"/>
  <c r="A30" i="1"/>
  <c r="B109" i="2"/>
  <c r="A34" i="1" s="1"/>
  <c r="B110" i="2"/>
  <c r="A36" i="1" s="1"/>
  <c r="B113" i="2"/>
  <c r="A42" i="1"/>
  <c r="B122" i="2"/>
  <c r="D45" i="1"/>
  <c r="B123" i="2"/>
  <c r="D46" i="1" s="1"/>
  <c r="B124" i="2"/>
  <c r="D47" i="1" s="1"/>
  <c r="B125" i="2"/>
  <c r="D48" i="1"/>
  <c r="B126" i="2"/>
  <c r="D49" i="1"/>
  <c r="B127" i="2"/>
  <c r="D50" i="1" s="1"/>
  <c r="B132" i="2"/>
  <c r="B66" i="1" s="1"/>
  <c r="B133" i="2"/>
  <c r="C66" i="1"/>
  <c r="B134" i="2"/>
  <c r="D66" i="1"/>
  <c r="B139" i="2"/>
  <c r="H66" i="1" s="1"/>
  <c r="O64" i="1"/>
  <c r="G11" i="1"/>
  <c r="C769" i="3"/>
  <c r="E769" i="3"/>
  <c r="F769" i="3"/>
  <c r="G769" i="3"/>
  <c r="H769" i="3"/>
  <c r="I769" i="3"/>
  <c r="C768" i="3"/>
  <c r="E768" i="3"/>
  <c r="F768" i="3"/>
  <c r="G768" i="3"/>
  <c r="H768" i="3"/>
  <c r="I768" i="3"/>
  <c r="C767" i="3"/>
  <c r="E767" i="3"/>
  <c r="F767" i="3"/>
  <c r="G767" i="3"/>
  <c r="H767" i="3"/>
  <c r="I767" i="3"/>
  <c r="C766" i="3"/>
  <c r="E766" i="3"/>
  <c r="F766" i="3"/>
  <c r="G766" i="3"/>
  <c r="H766" i="3"/>
  <c r="I766" i="3"/>
  <c r="C765" i="3"/>
  <c r="E765" i="3"/>
  <c r="F765" i="3"/>
  <c r="G765" i="3"/>
  <c r="H765" i="3"/>
  <c r="I765" i="3"/>
  <c r="C711" i="3"/>
  <c r="E711" i="3"/>
  <c r="F711" i="3"/>
  <c r="G711" i="3"/>
  <c r="H711" i="3"/>
  <c r="I711" i="3"/>
  <c r="C710" i="3"/>
  <c r="E710" i="3"/>
  <c r="F710" i="3"/>
  <c r="G710" i="3"/>
  <c r="H710" i="3"/>
  <c r="I710" i="3"/>
  <c r="C709" i="3"/>
  <c r="E709" i="3"/>
  <c r="F709" i="3"/>
  <c r="G709" i="3"/>
  <c r="H709" i="3"/>
  <c r="I709" i="3"/>
  <c r="C708" i="3"/>
  <c r="E708" i="3"/>
  <c r="F708" i="3"/>
  <c r="G708" i="3"/>
  <c r="H708" i="3"/>
  <c r="I708" i="3"/>
  <c r="C707" i="3"/>
  <c r="E707" i="3"/>
  <c r="F707" i="3"/>
  <c r="G707" i="3"/>
  <c r="H707" i="3"/>
  <c r="I707" i="3"/>
  <c r="I651" i="3"/>
  <c r="C653" i="3"/>
  <c r="E653" i="3"/>
  <c r="F653" i="3"/>
  <c r="G653" i="3"/>
  <c r="H653" i="3"/>
  <c r="I653" i="3"/>
  <c r="C652" i="3"/>
  <c r="E652" i="3"/>
  <c r="F652" i="3"/>
  <c r="G652" i="3"/>
  <c r="H652" i="3"/>
  <c r="I652" i="3"/>
  <c r="C651" i="3"/>
  <c r="E651" i="3"/>
  <c r="F651" i="3"/>
  <c r="G651" i="3"/>
  <c r="H651" i="3"/>
  <c r="C650" i="3"/>
  <c r="E650" i="3"/>
  <c r="F650" i="3"/>
  <c r="G650" i="3"/>
  <c r="H650" i="3"/>
  <c r="I650" i="3"/>
  <c r="C649" i="3"/>
  <c r="E649" i="3"/>
  <c r="F649" i="3"/>
  <c r="G649" i="3"/>
  <c r="H649" i="3"/>
  <c r="I649" i="3"/>
  <c r="C595" i="3"/>
  <c r="E595" i="3"/>
  <c r="F595" i="3"/>
  <c r="G595" i="3"/>
  <c r="H595" i="3"/>
  <c r="I595" i="3"/>
  <c r="C594" i="3"/>
  <c r="E594" i="3"/>
  <c r="F594" i="3"/>
  <c r="G594" i="3"/>
  <c r="H594" i="3"/>
  <c r="I594" i="3"/>
  <c r="C593" i="3"/>
  <c r="E593" i="3"/>
  <c r="F593" i="3"/>
  <c r="G593" i="3"/>
  <c r="H593" i="3"/>
  <c r="I593" i="3"/>
  <c r="C592" i="3"/>
  <c r="E592" i="3"/>
  <c r="F592" i="3"/>
  <c r="G592" i="3"/>
  <c r="H592" i="3"/>
  <c r="I592" i="3"/>
  <c r="C591" i="3"/>
  <c r="E591" i="3"/>
  <c r="F591" i="3"/>
  <c r="G591" i="3"/>
  <c r="H591" i="3"/>
  <c r="I591" i="3"/>
  <c r="C537" i="3"/>
  <c r="E537" i="3"/>
  <c r="F537" i="3"/>
  <c r="G537" i="3"/>
  <c r="H537" i="3"/>
  <c r="I537" i="3"/>
  <c r="C536" i="3"/>
  <c r="E536" i="3"/>
  <c r="F536" i="3"/>
  <c r="G536" i="3"/>
  <c r="H536" i="3"/>
  <c r="I536" i="3"/>
  <c r="C535" i="3"/>
  <c r="E535" i="3"/>
  <c r="F535" i="3"/>
  <c r="G535" i="3"/>
  <c r="H535" i="3"/>
  <c r="I535" i="3"/>
  <c r="C534" i="3"/>
  <c r="E534" i="3"/>
  <c r="F534" i="3"/>
  <c r="G534" i="3"/>
  <c r="H534" i="3"/>
  <c r="I534" i="3"/>
  <c r="C533" i="3"/>
  <c r="E533" i="3"/>
  <c r="F533" i="3"/>
  <c r="G533" i="3"/>
  <c r="H533" i="3"/>
  <c r="I533" i="3"/>
  <c r="J204" i="3"/>
  <c r="E478" i="3"/>
  <c r="I478" i="3"/>
  <c r="J478" i="3"/>
  <c r="C479" i="3"/>
  <c r="E479" i="3"/>
  <c r="F479" i="3"/>
  <c r="G479" i="3"/>
  <c r="H479" i="3"/>
  <c r="I479" i="3"/>
  <c r="C478" i="3"/>
  <c r="F478" i="3"/>
  <c r="G478" i="3"/>
  <c r="C477" i="3"/>
  <c r="E477" i="3"/>
  <c r="F477" i="3"/>
  <c r="G477" i="3"/>
  <c r="H477" i="3"/>
  <c r="I477" i="3"/>
  <c r="C476" i="3"/>
  <c r="E476" i="3"/>
  <c r="F476" i="3"/>
  <c r="G476" i="3"/>
  <c r="H476" i="3"/>
  <c r="I476" i="3"/>
  <c r="C475" i="3"/>
  <c r="E475" i="3"/>
  <c r="F475" i="3"/>
  <c r="G475" i="3"/>
  <c r="H475" i="3"/>
  <c r="I475" i="3"/>
  <c r="H380" i="3"/>
  <c r="G380" i="3"/>
  <c r="G445" i="3"/>
  <c r="C469" i="3"/>
  <c r="H453" i="3"/>
  <c r="E419" i="3"/>
  <c r="C421" i="3"/>
  <c r="E421" i="3"/>
  <c r="F421" i="3"/>
  <c r="G421" i="3"/>
  <c r="H421" i="3"/>
  <c r="I421" i="3"/>
  <c r="C420" i="3"/>
  <c r="E420" i="3"/>
  <c r="F420" i="3"/>
  <c r="G420" i="3"/>
  <c r="H420" i="3"/>
  <c r="I420" i="3"/>
  <c r="C419" i="3"/>
  <c r="F419" i="3"/>
  <c r="G419" i="3"/>
  <c r="H419" i="3"/>
  <c r="I419" i="3"/>
  <c r="C418" i="3"/>
  <c r="E418" i="3"/>
  <c r="F418" i="3"/>
  <c r="G418" i="3"/>
  <c r="H418" i="3"/>
  <c r="I418" i="3"/>
  <c r="C417" i="3"/>
  <c r="E417" i="3"/>
  <c r="F417" i="3"/>
  <c r="G417" i="3"/>
  <c r="H417" i="3"/>
  <c r="I417" i="3"/>
  <c r="J566" i="3"/>
  <c r="C363" i="3"/>
  <c r="E363" i="3"/>
  <c r="F363" i="3"/>
  <c r="G363" i="3"/>
  <c r="H363" i="3"/>
  <c r="I363" i="3"/>
  <c r="C362" i="3"/>
  <c r="E362" i="3"/>
  <c r="F362" i="3"/>
  <c r="G362" i="3"/>
  <c r="H362" i="3"/>
  <c r="I362" i="3"/>
  <c r="C361" i="3"/>
  <c r="E361" i="3"/>
  <c r="F361" i="3"/>
  <c r="G361" i="3"/>
  <c r="H361" i="3"/>
  <c r="I361" i="3"/>
  <c r="C360" i="3"/>
  <c r="E360" i="3"/>
  <c r="F360" i="3"/>
  <c r="G360" i="3"/>
  <c r="H360" i="3"/>
  <c r="I360" i="3"/>
  <c r="C359" i="3"/>
  <c r="E359" i="3"/>
  <c r="F359" i="3"/>
  <c r="G359" i="3"/>
  <c r="H359" i="3"/>
  <c r="I359" i="3"/>
  <c r="J192" i="3"/>
  <c r="E609" i="3"/>
  <c r="J497" i="3"/>
  <c r="H145" i="3"/>
  <c r="I145" i="3"/>
  <c r="F609" i="3"/>
  <c r="I656" i="3"/>
  <c r="J656" i="3"/>
  <c r="F493" i="3"/>
  <c r="J540" i="3"/>
  <c r="C305" i="3"/>
  <c r="E305" i="3"/>
  <c r="F305" i="3"/>
  <c r="G305" i="3"/>
  <c r="H305" i="3"/>
  <c r="I305" i="3"/>
  <c r="C304" i="3"/>
  <c r="E304" i="3"/>
  <c r="F304" i="3"/>
  <c r="G304" i="3"/>
  <c r="H304" i="3"/>
  <c r="I304" i="3"/>
  <c r="C303" i="3"/>
  <c r="E303" i="3"/>
  <c r="F303" i="3"/>
  <c r="G303" i="3"/>
  <c r="H303" i="3"/>
  <c r="I303" i="3"/>
  <c r="C302" i="3"/>
  <c r="E302" i="3"/>
  <c r="F302" i="3"/>
  <c r="G302" i="3"/>
  <c r="H302" i="3"/>
  <c r="I302" i="3"/>
  <c r="C301" i="3"/>
  <c r="E301" i="3"/>
  <c r="F301" i="3"/>
  <c r="G301" i="3"/>
  <c r="H301" i="3"/>
  <c r="I301" i="3"/>
  <c r="E698" i="3"/>
  <c r="C667" i="3"/>
  <c r="C497" i="3"/>
  <c r="E463" i="3"/>
  <c r="J714" i="3"/>
  <c r="E783" i="3"/>
  <c r="G783" i="3"/>
  <c r="B791" i="3"/>
  <c r="F727" i="3"/>
  <c r="I783" i="3"/>
  <c r="B790" i="3"/>
  <c r="J791" i="3"/>
  <c r="C247" i="3"/>
  <c r="E247" i="3"/>
  <c r="F247" i="3"/>
  <c r="G247" i="3"/>
  <c r="H247" i="3"/>
  <c r="I247" i="3"/>
  <c r="C246" i="3"/>
  <c r="E246" i="3"/>
  <c r="F246" i="3"/>
  <c r="G246" i="3"/>
  <c r="H246" i="3"/>
  <c r="I246" i="3"/>
  <c r="C245" i="3"/>
  <c r="E245" i="3"/>
  <c r="F245" i="3"/>
  <c r="G245" i="3"/>
  <c r="H245" i="3"/>
  <c r="I245" i="3"/>
  <c r="C244" i="3"/>
  <c r="E244" i="3"/>
  <c r="F244" i="3"/>
  <c r="G244" i="3"/>
  <c r="H244" i="3"/>
  <c r="I244" i="3"/>
  <c r="C243" i="3"/>
  <c r="E243" i="3"/>
  <c r="F243" i="3"/>
  <c r="G243" i="3"/>
  <c r="H243" i="3"/>
  <c r="I243" i="3"/>
  <c r="H762" i="3"/>
  <c r="I688" i="3"/>
  <c r="H523" i="3"/>
  <c r="C410" i="3"/>
  <c r="H469" i="3"/>
  <c r="I453" i="3"/>
  <c r="H437" i="3"/>
  <c r="I497" i="3"/>
  <c r="C493" i="3"/>
  <c r="B540" i="3"/>
  <c r="J410" i="3"/>
  <c r="E453" i="3"/>
  <c r="C437" i="3"/>
  <c r="F529" i="3"/>
  <c r="H410" i="3"/>
  <c r="F497" i="3"/>
  <c r="C453" i="3"/>
  <c r="G497" i="3"/>
  <c r="E493" i="3"/>
  <c r="I540" i="3"/>
  <c r="J445" i="3"/>
  <c r="I469" i="3"/>
  <c r="I738" i="3"/>
  <c r="H497" i="3"/>
  <c r="G493" i="3"/>
  <c r="E688" i="3"/>
  <c r="G410" i="3"/>
  <c r="H513" i="3"/>
  <c r="E754" i="3"/>
  <c r="H493" i="3"/>
  <c r="I410" i="3"/>
  <c r="E469" i="3"/>
  <c r="E437" i="3"/>
  <c r="H746" i="3"/>
  <c r="I380" i="3"/>
  <c r="J205" i="3"/>
  <c r="I493" i="3"/>
  <c r="C461" i="3"/>
  <c r="F437" i="3"/>
  <c r="E410" i="3"/>
  <c r="J469" i="3"/>
  <c r="I437" i="3"/>
  <c r="F380" i="3"/>
  <c r="J493" i="3"/>
  <c r="B539" i="3"/>
  <c r="C189" i="3"/>
  <c r="E189" i="3"/>
  <c r="F189" i="3"/>
  <c r="G189" i="3"/>
  <c r="H189" i="3"/>
  <c r="I189" i="3"/>
  <c r="I566" i="3"/>
  <c r="J582" i="3"/>
  <c r="J558" i="3"/>
  <c r="C566" i="3"/>
  <c r="F582" i="3"/>
  <c r="E206" i="3"/>
  <c r="E566" i="3"/>
  <c r="I582" i="3"/>
  <c r="F566" i="3"/>
  <c r="E582" i="3"/>
  <c r="H566" i="3"/>
  <c r="C582" i="3"/>
  <c r="H582" i="3"/>
  <c r="C188" i="3"/>
  <c r="E188" i="3"/>
  <c r="F188" i="3"/>
  <c r="G188" i="3"/>
  <c r="H188" i="3"/>
  <c r="I188" i="3"/>
  <c r="C187" i="3"/>
  <c r="E187" i="3"/>
  <c r="F187" i="3"/>
  <c r="G187" i="3"/>
  <c r="H187" i="3"/>
  <c r="I187" i="3"/>
  <c r="C186" i="3"/>
  <c r="E186" i="3"/>
  <c r="F186" i="3"/>
  <c r="G186" i="3"/>
  <c r="H186" i="3"/>
  <c r="I186" i="3"/>
  <c r="C185" i="3"/>
  <c r="E185" i="3"/>
  <c r="F185" i="3"/>
  <c r="G185" i="3"/>
  <c r="H185" i="3"/>
  <c r="I185" i="3"/>
  <c r="J625" i="3"/>
  <c r="I633" i="3"/>
  <c r="K194" i="3"/>
  <c r="G609" i="3"/>
  <c r="B191" i="3"/>
  <c r="I192" i="3"/>
  <c r="C145" i="3"/>
  <c r="J145" i="3"/>
  <c r="H609" i="3"/>
  <c r="G355" i="3"/>
  <c r="H515" i="3"/>
  <c r="B192" i="3"/>
  <c r="I191" i="3"/>
  <c r="I609" i="3"/>
  <c r="I698" i="3"/>
  <c r="E145" i="3"/>
  <c r="J609" i="3"/>
  <c r="B655" i="3"/>
  <c r="F145" i="3"/>
  <c r="I655" i="3"/>
  <c r="C609" i="3"/>
  <c r="G178" i="3"/>
  <c r="E162" i="3"/>
  <c r="F154" i="3"/>
  <c r="E178" i="3"/>
  <c r="E203" i="3"/>
  <c r="I250" i="3"/>
  <c r="J667" i="3"/>
  <c r="B713" i="3"/>
  <c r="I714" i="3"/>
  <c r="B714" i="3"/>
  <c r="J250" i="3"/>
  <c r="C203" i="3"/>
  <c r="I713" i="3"/>
  <c r="F203" i="3"/>
  <c r="E667" i="3"/>
  <c r="G203" i="3"/>
  <c r="F667" i="3"/>
  <c r="B249" i="3"/>
  <c r="H203" i="3"/>
  <c r="G667" i="3"/>
  <c r="I249" i="3"/>
  <c r="I203" i="3"/>
  <c r="H667" i="3"/>
  <c r="B250" i="3"/>
  <c r="H212" i="3"/>
  <c r="I212" i="3"/>
  <c r="H560" i="3"/>
  <c r="G354" i="3"/>
  <c r="E322" i="3"/>
  <c r="I322" i="3"/>
  <c r="G212" i="3"/>
  <c r="J322" i="3"/>
  <c r="G177" i="3"/>
  <c r="E212" i="3"/>
  <c r="E220" i="3"/>
  <c r="J228" i="3"/>
  <c r="F322" i="3"/>
  <c r="I228" i="3"/>
  <c r="G220" i="3"/>
  <c r="E330" i="3"/>
  <c r="F228" i="3"/>
  <c r="C354" i="3"/>
  <c r="G228" i="3"/>
  <c r="H228" i="3"/>
  <c r="H584" i="3"/>
  <c r="G322" i="3"/>
  <c r="J212" i="3"/>
  <c r="C228" i="3"/>
  <c r="H220" i="3"/>
  <c r="C220" i="3"/>
  <c r="J153" i="3"/>
  <c r="H551" i="3"/>
  <c r="I161" i="3"/>
  <c r="G296" i="3"/>
  <c r="F515" i="3"/>
  <c r="H355" i="3"/>
  <c r="C455" i="3"/>
  <c r="G205" i="3"/>
  <c r="H568" i="3"/>
  <c r="E499" i="3"/>
  <c r="G272" i="3"/>
  <c r="F698" i="3"/>
  <c r="C523" i="3"/>
  <c r="E762" i="3"/>
  <c r="G515" i="3"/>
  <c r="F738" i="3"/>
  <c r="H455" i="3"/>
  <c r="J272" i="3"/>
  <c r="E746" i="3"/>
  <c r="I463" i="3"/>
  <c r="H205" i="3"/>
  <c r="G412" i="3"/>
  <c r="F463" i="3"/>
  <c r="J682" i="3"/>
  <c r="F568" i="3"/>
  <c r="J499" i="3"/>
  <c r="I237" i="3"/>
  <c r="J698" i="3"/>
  <c r="G762" i="3"/>
  <c r="C515" i="3"/>
  <c r="J738" i="3"/>
  <c r="G746" i="3"/>
  <c r="G507" i="3"/>
  <c r="G463" i="3"/>
  <c r="I205" i="3"/>
  <c r="F560" i="3"/>
  <c r="I523" i="3"/>
  <c r="C568" i="3"/>
  <c r="C762" i="3"/>
  <c r="I499" i="3"/>
  <c r="J455" i="3"/>
  <c r="E738" i="3"/>
  <c r="C746" i="3"/>
  <c r="J463" i="3"/>
  <c r="H552" i="3"/>
  <c r="E523" i="3"/>
  <c r="E355" i="3"/>
  <c r="I762" i="3"/>
  <c r="F499" i="3"/>
  <c r="G738" i="3"/>
  <c r="F455" i="3"/>
  <c r="I746" i="3"/>
  <c r="C463" i="3"/>
  <c r="C205" i="3"/>
  <c r="F552" i="3"/>
  <c r="J523" i="3"/>
  <c r="F331" i="3"/>
  <c r="C560" i="3"/>
  <c r="F762" i="3"/>
  <c r="G499" i="3"/>
  <c r="I355" i="3"/>
  <c r="H738" i="3"/>
  <c r="E455" i="3"/>
  <c r="F746" i="3"/>
  <c r="E205" i="3"/>
  <c r="C706" i="3"/>
  <c r="F523" i="3"/>
  <c r="F323" i="3"/>
  <c r="C499" i="3"/>
  <c r="C355" i="3"/>
  <c r="I455" i="3"/>
  <c r="C531" i="3"/>
  <c r="E153" i="3"/>
  <c r="I424" i="3"/>
  <c r="I153" i="3"/>
  <c r="C177" i="3"/>
  <c r="H177" i="3"/>
  <c r="E177" i="3"/>
  <c r="C153" i="3"/>
  <c r="I177" i="3"/>
  <c r="G755" i="3"/>
  <c r="C413" i="3"/>
  <c r="C636" i="3"/>
  <c r="E456" i="3"/>
  <c r="G448" i="3"/>
  <c r="J348" i="3"/>
  <c r="G691" i="3"/>
  <c r="C448" i="3"/>
  <c r="H413" i="3"/>
  <c r="J448" i="3"/>
  <c r="C399" i="3"/>
  <c r="E324" i="3"/>
  <c r="C628" i="3"/>
  <c r="C561" i="3"/>
  <c r="H691" i="3"/>
  <c r="G508" i="3"/>
  <c r="C348" i="3"/>
  <c r="I456" i="3"/>
  <c r="H448" i="3"/>
  <c r="G383" i="3"/>
  <c r="C763" i="3"/>
  <c r="C620" i="3"/>
  <c r="C699" i="3"/>
  <c r="F691" i="3"/>
  <c r="H348" i="3"/>
  <c r="C456" i="3"/>
  <c r="F440" i="3"/>
  <c r="G399" i="3"/>
  <c r="E383" i="3"/>
  <c r="I699" i="3"/>
  <c r="H399" i="3"/>
  <c r="E699" i="3"/>
  <c r="J620" i="3"/>
  <c r="H405" i="3"/>
  <c r="J399" i="3"/>
  <c r="F324" i="3"/>
  <c r="C612" i="3"/>
  <c r="J691" i="3"/>
  <c r="H456" i="3"/>
  <c r="E440" i="3"/>
  <c r="E399" i="3"/>
  <c r="I383" i="3"/>
  <c r="E612" i="3"/>
  <c r="F399" i="3"/>
  <c r="J324" i="3"/>
  <c r="G731" i="3"/>
  <c r="C585" i="3"/>
  <c r="C532" i="3"/>
  <c r="G699" i="3"/>
  <c r="G516" i="3"/>
  <c r="I440" i="3"/>
  <c r="C212" i="3"/>
  <c r="E204" i="3"/>
  <c r="C405" i="3"/>
  <c r="I324" i="3"/>
  <c r="E644" i="3"/>
  <c r="E585" i="3"/>
  <c r="G348" i="3"/>
  <c r="G324" i="3"/>
  <c r="H699" i="3"/>
  <c r="F448" i="3"/>
  <c r="C440" i="3"/>
  <c r="G391" i="3"/>
  <c r="G204" i="3"/>
  <c r="K600" i="3"/>
  <c r="I348" i="3"/>
  <c r="F731" i="3"/>
  <c r="F699" i="3"/>
  <c r="E691" i="3"/>
  <c r="E448" i="3"/>
  <c r="H440" i="3"/>
  <c r="E391" i="3"/>
  <c r="H204" i="3"/>
  <c r="E636" i="3"/>
  <c r="C577" i="3"/>
  <c r="E628" i="3"/>
  <c r="J356" i="3"/>
  <c r="E348" i="3"/>
  <c r="I147" i="3"/>
  <c r="C644" i="3"/>
  <c r="J731" i="3"/>
  <c r="I691" i="3"/>
  <c r="G464" i="3"/>
  <c r="F456" i="3"/>
  <c r="I391" i="3"/>
  <c r="K716" i="3"/>
  <c r="K76" i="3"/>
  <c r="C169" i="3"/>
  <c r="K310" i="3"/>
  <c r="K542" i="3"/>
  <c r="K774" i="3"/>
  <c r="K484" i="3"/>
  <c r="K658" i="3"/>
  <c r="K252" i="3"/>
  <c r="K368" i="3"/>
  <c r="K793" i="3"/>
  <c r="K426" i="3"/>
  <c r="K136" i="3"/>
  <c r="C377" i="3"/>
  <c r="J320" i="3"/>
  <c r="G732" i="3"/>
  <c r="C748" i="3"/>
  <c r="I570" i="3"/>
  <c r="H756" i="3"/>
  <c r="C473" i="3"/>
  <c r="I449" i="3"/>
  <c r="H465" i="3"/>
  <c r="H441" i="3"/>
  <c r="C692" i="3"/>
  <c r="E764" i="3"/>
  <c r="H732" i="3"/>
  <c r="F748" i="3"/>
  <c r="H473" i="3"/>
  <c r="C449" i="3"/>
  <c r="C756" i="3"/>
  <c r="I668" i="3"/>
  <c r="I586" i="3"/>
  <c r="F692" i="3"/>
  <c r="C586" i="3"/>
  <c r="H764" i="3"/>
  <c r="C732" i="3"/>
  <c r="J748" i="3"/>
  <c r="H449" i="3"/>
  <c r="I756" i="3"/>
  <c r="G441" i="3"/>
  <c r="H668" i="3"/>
  <c r="E586" i="3"/>
  <c r="J692" i="3"/>
  <c r="C764" i="3"/>
  <c r="I732" i="3"/>
  <c r="G465" i="3"/>
  <c r="F756" i="3"/>
  <c r="I764" i="3"/>
  <c r="F732" i="3"/>
  <c r="G473" i="3"/>
  <c r="F465" i="3"/>
  <c r="F441" i="3"/>
  <c r="J756" i="3"/>
  <c r="G629" i="3"/>
  <c r="G586" i="3"/>
  <c r="J586" i="3"/>
  <c r="J406" i="3"/>
  <c r="J676" i="3"/>
  <c r="F586" i="3"/>
  <c r="F764" i="3"/>
  <c r="J732" i="3"/>
  <c r="F473" i="3"/>
  <c r="E465" i="3"/>
  <c r="E441" i="3"/>
  <c r="C676" i="3"/>
  <c r="F676" i="3"/>
  <c r="F700" i="3"/>
  <c r="J764" i="3"/>
  <c r="J740" i="3"/>
  <c r="C509" i="3"/>
  <c r="G748" i="3"/>
  <c r="E473" i="3"/>
  <c r="J465" i="3"/>
  <c r="F449" i="3"/>
  <c r="I441" i="3"/>
  <c r="E400" i="3"/>
  <c r="G756" i="3"/>
  <c r="F578" i="3"/>
  <c r="J700" i="3"/>
  <c r="C621" i="3"/>
  <c r="J473" i="3"/>
  <c r="C465" i="3"/>
  <c r="C441" i="3"/>
  <c r="J783" i="3"/>
  <c r="F285" i="3"/>
  <c r="I226" i="3"/>
  <c r="E320" i="3"/>
  <c r="I320" i="3"/>
  <c r="G320" i="3"/>
  <c r="C168" i="3"/>
  <c r="F320" i="3"/>
  <c r="H285" i="3"/>
  <c r="I423" i="3"/>
  <c r="J377" i="3"/>
  <c r="B424" i="3"/>
  <c r="J227" i="3"/>
  <c r="J424" i="3"/>
  <c r="E377" i="3"/>
  <c r="F377" i="3"/>
  <c r="G377" i="3"/>
  <c r="I759" i="3"/>
  <c r="H377" i="3"/>
  <c r="B423" i="3"/>
  <c r="I377" i="3"/>
  <c r="J162" i="3"/>
  <c r="F162" i="3"/>
  <c r="I331" i="3"/>
  <c r="I282" i="3"/>
  <c r="E154" i="3"/>
  <c r="C178" i="3"/>
  <c r="C331" i="3"/>
  <c r="G264" i="3"/>
  <c r="J154" i="3"/>
  <c r="H178" i="3"/>
  <c r="H331" i="3"/>
  <c r="F272" i="3"/>
  <c r="H154" i="3"/>
  <c r="I178" i="3"/>
  <c r="J264" i="3"/>
  <c r="C154" i="3"/>
  <c r="F677" i="3"/>
  <c r="C333" i="3"/>
  <c r="H693" i="3"/>
  <c r="E385" i="3"/>
  <c r="F325" i="3"/>
  <c r="C622" i="3"/>
  <c r="C579" i="3"/>
  <c r="C555" i="3"/>
  <c r="J502" i="3"/>
  <c r="F693" i="3"/>
  <c r="I385" i="3"/>
  <c r="H325" i="3"/>
  <c r="C407" i="3"/>
  <c r="C669" i="3"/>
  <c r="J693" i="3"/>
  <c r="E669" i="3"/>
  <c r="H407" i="3"/>
  <c r="F333" i="3"/>
  <c r="C385" i="3"/>
  <c r="C646" i="3"/>
  <c r="C571" i="3"/>
  <c r="G458" i="3"/>
  <c r="F282" i="3"/>
  <c r="G333" i="3"/>
  <c r="F385" i="3"/>
  <c r="H282" i="3"/>
  <c r="C614" i="3"/>
  <c r="G393" i="3"/>
  <c r="G401" i="3"/>
  <c r="I341" i="3"/>
  <c r="J333" i="3"/>
  <c r="H385" i="3"/>
  <c r="C638" i="3"/>
  <c r="E693" i="3"/>
  <c r="E393" i="3"/>
  <c r="J401" i="3"/>
  <c r="C341" i="3"/>
  <c r="C677" i="3"/>
  <c r="C393" i="3"/>
  <c r="C693" i="3"/>
  <c r="I693" i="3"/>
  <c r="I393" i="3"/>
  <c r="I458" i="3"/>
  <c r="E401" i="3"/>
  <c r="H341" i="3"/>
  <c r="G298" i="3"/>
  <c r="J385" i="3"/>
  <c r="C563" i="3"/>
  <c r="J677" i="3"/>
  <c r="H298" i="3"/>
  <c r="C630" i="3"/>
  <c r="C510" i="3"/>
  <c r="I401" i="3"/>
  <c r="I333" i="3"/>
  <c r="C698" i="3"/>
  <c r="E519" i="3"/>
  <c r="H556" i="3"/>
  <c r="F686" i="3"/>
  <c r="F647" i="3"/>
  <c r="F225" i="3"/>
  <c r="G503" i="3"/>
  <c r="I275" i="3"/>
  <c r="G289" i="3"/>
  <c r="I443" i="3"/>
  <c r="E392" i="3"/>
  <c r="I631" i="3"/>
  <c r="C519" i="3"/>
  <c r="E378" i="3"/>
  <c r="C273" i="3"/>
  <c r="H261" i="3"/>
  <c r="H572" i="3"/>
  <c r="H459" i="3"/>
  <c r="G647" i="3"/>
  <c r="C678" i="3"/>
  <c r="E416" i="3"/>
  <c r="G623" i="3"/>
  <c r="H647" i="3"/>
  <c r="F572" i="3"/>
  <c r="F556" i="3"/>
  <c r="J519" i="3"/>
  <c r="F694" i="3"/>
  <c r="C639" i="3"/>
  <c r="F757" i="3"/>
  <c r="J511" i="3"/>
  <c r="C503" i="3"/>
  <c r="C443" i="3"/>
  <c r="H207" i="3"/>
  <c r="B307" i="3"/>
  <c r="I261" i="3"/>
  <c r="J678" i="3"/>
  <c r="E694" i="3"/>
  <c r="E647" i="3"/>
  <c r="F519" i="3"/>
  <c r="F231" i="3"/>
  <c r="G741" i="3"/>
  <c r="J694" i="3"/>
  <c r="C572" i="3"/>
  <c r="C556" i="3"/>
  <c r="J757" i="3"/>
  <c r="H503" i="3"/>
  <c r="J443" i="3"/>
  <c r="C146" i="3"/>
  <c r="H443" i="3"/>
  <c r="C207" i="3"/>
  <c r="I307" i="3"/>
  <c r="J261" i="3"/>
  <c r="H694" i="3"/>
  <c r="F639" i="3"/>
  <c r="H623" i="3"/>
  <c r="H519" i="3"/>
  <c r="F215" i="3"/>
  <c r="G733" i="3"/>
  <c r="F741" i="3"/>
  <c r="C495" i="3"/>
  <c r="I386" i="3"/>
  <c r="E221" i="3"/>
  <c r="H701" i="3"/>
  <c r="F451" i="3"/>
  <c r="B308" i="3"/>
  <c r="I694" i="3"/>
  <c r="H639" i="3"/>
  <c r="H564" i="3"/>
  <c r="G519" i="3"/>
  <c r="G207" i="3"/>
  <c r="C180" i="3"/>
  <c r="C631" i="3"/>
  <c r="J741" i="3"/>
  <c r="J459" i="3"/>
  <c r="J451" i="3"/>
  <c r="F459" i="3"/>
  <c r="G451" i="3"/>
  <c r="E451" i="3"/>
  <c r="I308" i="3"/>
  <c r="C261" i="3"/>
  <c r="G694" i="3"/>
  <c r="I639" i="3"/>
  <c r="F564" i="3"/>
  <c r="F670" i="3"/>
  <c r="G467" i="3"/>
  <c r="C670" i="3"/>
  <c r="F733" i="3"/>
  <c r="G511" i="3"/>
  <c r="E459" i="3"/>
  <c r="I451" i="3"/>
  <c r="J308" i="3"/>
  <c r="E261" i="3"/>
  <c r="H670" i="3"/>
  <c r="E527" i="3"/>
  <c r="C564" i="3"/>
  <c r="J733" i="3"/>
  <c r="I459" i="3"/>
  <c r="F443" i="3"/>
  <c r="C451" i="3"/>
  <c r="F261" i="3"/>
  <c r="J670" i="3"/>
  <c r="F631" i="3"/>
  <c r="H580" i="3"/>
  <c r="C511" i="3"/>
  <c r="J686" i="3"/>
  <c r="H631" i="3"/>
  <c r="F580" i="3"/>
  <c r="I670" i="3"/>
  <c r="C580" i="3"/>
  <c r="H511" i="3"/>
  <c r="C299" i="3"/>
  <c r="C459" i="3"/>
  <c r="E443" i="3"/>
  <c r="H273" i="3"/>
  <c r="G261" i="3"/>
  <c r="C567" i="3"/>
  <c r="C760" i="3"/>
  <c r="G736" i="3"/>
  <c r="C728" i="3"/>
  <c r="G381" i="3"/>
  <c r="C226" i="3"/>
  <c r="C345" i="3"/>
  <c r="J226" i="3"/>
  <c r="J752" i="3"/>
  <c r="J498" i="3"/>
  <c r="C411" i="3"/>
  <c r="C175" i="3"/>
  <c r="F345" i="3"/>
  <c r="F681" i="3"/>
  <c r="F218" i="3"/>
  <c r="H175" i="3"/>
  <c r="C618" i="3"/>
  <c r="I514" i="3"/>
  <c r="F286" i="3"/>
  <c r="H234" i="3"/>
  <c r="E175" i="3"/>
  <c r="J470" i="3"/>
  <c r="F262" i="3"/>
  <c r="C234" i="3"/>
  <c r="C704" i="3"/>
  <c r="C294" i="3"/>
  <c r="I175" i="3"/>
  <c r="G744" i="3"/>
  <c r="C462" i="3"/>
  <c r="E234" i="3"/>
  <c r="H294" i="3"/>
  <c r="G278" i="3"/>
  <c r="G175" i="3"/>
  <c r="H147" i="3"/>
  <c r="E147" i="3"/>
  <c r="J173" i="3"/>
  <c r="C159" i="3"/>
  <c r="C151" i="3"/>
  <c r="C181" i="3"/>
  <c r="J282" i="3"/>
  <c r="J285" i="3"/>
  <c r="C380" i="3"/>
  <c r="E589" i="3"/>
  <c r="E232" i="3"/>
  <c r="C155" i="3"/>
  <c r="I325" i="3"/>
  <c r="J380" i="3"/>
  <c r="C325" i="3"/>
  <c r="I784" i="3"/>
  <c r="J496" i="3"/>
  <c r="H436" i="3"/>
  <c r="J224" i="3"/>
  <c r="J157" i="3"/>
  <c r="G695" i="3"/>
  <c r="J679" i="3"/>
  <c r="G173" i="3"/>
  <c r="C224" i="3"/>
  <c r="F240" i="3"/>
  <c r="G157" i="3"/>
  <c r="C616" i="3"/>
  <c r="E504" i="3"/>
  <c r="C147" i="3"/>
  <c r="H742" i="3"/>
  <c r="I149" i="3"/>
  <c r="G335" i="3"/>
  <c r="I173" i="3"/>
  <c r="H468" i="3"/>
  <c r="E173" i="3"/>
  <c r="F147" i="3"/>
  <c r="C327" i="3"/>
  <c r="G784" i="3"/>
  <c r="F679" i="3"/>
  <c r="C648" i="3"/>
  <c r="H750" i="3"/>
  <c r="H695" i="3"/>
  <c r="J504" i="3"/>
  <c r="C496" i="3"/>
  <c r="I452" i="3"/>
  <c r="F444" i="3"/>
  <c r="J395" i="3"/>
  <c r="H327" i="3"/>
  <c r="F300" i="3"/>
  <c r="C742" i="3"/>
  <c r="E351" i="3"/>
  <c r="I695" i="3"/>
  <c r="E581" i="3"/>
  <c r="F671" i="3"/>
  <c r="J452" i="3"/>
  <c r="E300" i="3"/>
  <c r="C300" i="3"/>
  <c r="C520" i="3"/>
  <c r="I750" i="3"/>
  <c r="F695" i="3"/>
  <c r="I504" i="3"/>
  <c r="C504" i="3"/>
  <c r="H496" i="3"/>
  <c r="E444" i="3"/>
  <c r="F460" i="3"/>
  <c r="J300" i="3"/>
  <c r="F276" i="3"/>
  <c r="I742" i="3"/>
  <c r="E648" i="3"/>
  <c r="E624" i="3"/>
  <c r="E750" i="3"/>
  <c r="H671" i="3"/>
  <c r="C624" i="3"/>
  <c r="C589" i="3"/>
  <c r="F750" i="3"/>
  <c r="J695" i="3"/>
  <c r="H504" i="3"/>
  <c r="I444" i="3"/>
  <c r="I351" i="3"/>
  <c r="E395" i="3"/>
  <c r="E460" i="3"/>
  <c r="F335" i="3"/>
  <c r="F292" i="3"/>
  <c r="J276" i="3"/>
  <c r="F742" i="3"/>
  <c r="I335" i="3"/>
  <c r="J624" i="3"/>
  <c r="C671" i="3"/>
  <c r="C444" i="3"/>
  <c r="F436" i="3"/>
  <c r="G327" i="3"/>
  <c r="C351" i="3"/>
  <c r="J460" i="3"/>
  <c r="J292" i="3"/>
  <c r="J742" i="3"/>
  <c r="C335" i="3"/>
  <c r="I671" i="3"/>
  <c r="G300" i="3"/>
  <c r="G292" i="3"/>
  <c r="E292" i="3"/>
  <c r="I496" i="3"/>
  <c r="E436" i="3"/>
  <c r="H351" i="3"/>
  <c r="C460" i="3"/>
  <c r="C734" i="3"/>
  <c r="H335" i="3"/>
  <c r="E632" i="3"/>
  <c r="E616" i="3"/>
  <c r="H300" i="3"/>
  <c r="H292" i="3"/>
  <c r="F209" i="3"/>
  <c r="J225" i="3"/>
  <c r="F784" i="3"/>
  <c r="C695" i="3"/>
  <c r="I436" i="3"/>
  <c r="G351" i="3"/>
  <c r="E335" i="3"/>
  <c r="I460" i="3"/>
  <c r="C403" i="3"/>
  <c r="E742" i="3"/>
  <c r="E327" i="3"/>
  <c r="C784" i="3"/>
  <c r="J671" i="3"/>
  <c r="F512" i="3"/>
  <c r="E276" i="3"/>
  <c r="C632" i="3"/>
  <c r="C581" i="3"/>
  <c r="E496" i="3"/>
  <c r="C436" i="3"/>
  <c r="I327" i="3"/>
  <c r="H460" i="3"/>
  <c r="F395" i="3"/>
  <c r="G276" i="3"/>
  <c r="I470" i="3"/>
  <c r="E381" i="3"/>
  <c r="E294" i="3"/>
  <c r="I278" i="3"/>
  <c r="C559" i="3"/>
  <c r="I752" i="3"/>
  <c r="G728" i="3"/>
  <c r="J462" i="3"/>
  <c r="H389" i="3"/>
  <c r="C438" i="3"/>
  <c r="F337" i="3"/>
  <c r="H506" i="3"/>
  <c r="E697" i="3"/>
  <c r="G271" i="3"/>
  <c r="E530" i="3"/>
  <c r="G294" i="3"/>
  <c r="I286" i="3"/>
  <c r="E278" i="3"/>
  <c r="H760" i="3"/>
  <c r="F752" i="3"/>
  <c r="E744" i="3"/>
  <c r="E736" i="3"/>
  <c r="H728" i="3"/>
  <c r="F470" i="3"/>
  <c r="I462" i="3"/>
  <c r="G397" i="3"/>
  <c r="G345" i="3"/>
  <c r="H263" i="3"/>
  <c r="I345" i="3"/>
  <c r="I446" i="3"/>
  <c r="H345" i="3"/>
  <c r="I704" i="3"/>
  <c r="H286" i="3"/>
  <c r="F227" i="3"/>
  <c r="F760" i="3"/>
  <c r="C744" i="3"/>
  <c r="C736" i="3"/>
  <c r="F728" i="3"/>
  <c r="G470" i="3"/>
  <c r="J345" i="3"/>
  <c r="I381" i="3"/>
  <c r="G506" i="3"/>
  <c r="H271" i="3"/>
  <c r="I337" i="3"/>
  <c r="H411" i="3"/>
  <c r="I227" i="3"/>
  <c r="J329" i="3"/>
  <c r="C642" i="3"/>
  <c r="J760" i="3"/>
  <c r="I744" i="3"/>
  <c r="I736" i="3"/>
  <c r="J728" i="3"/>
  <c r="C470" i="3"/>
  <c r="H381" i="3"/>
  <c r="E506" i="3"/>
  <c r="G337" i="3"/>
  <c r="I389" i="3"/>
  <c r="C337" i="3"/>
  <c r="H736" i="3"/>
  <c r="H462" i="3"/>
  <c r="I506" i="3"/>
  <c r="G321" i="3"/>
  <c r="F704" i="3"/>
  <c r="C610" i="3"/>
  <c r="C530" i="3"/>
  <c r="H752" i="3"/>
  <c r="F744" i="3"/>
  <c r="F736" i="3"/>
  <c r="E689" i="3"/>
  <c r="H470" i="3"/>
  <c r="J337" i="3"/>
  <c r="J506" i="3"/>
  <c r="F294" i="3"/>
  <c r="I263" i="3"/>
  <c r="C381" i="3"/>
  <c r="F329" i="3"/>
  <c r="H337" i="3"/>
  <c r="H744" i="3"/>
  <c r="I728" i="3"/>
  <c r="H278" i="3"/>
  <c r="C752" i="3"/>
  <c r="C506" i="3"/>
  <c r="J294" i="3"/>
  <c r="C219" i="3"/>
  <c r="G386" i="3"/>
  <c r="G416" i="3"/>
  <c r="J745" i="3"/>
  <c r="C501" i="3"/>
  <c r="C466" i="3"/>
  <c r="J386" i="3"/>
  <c r="C378" i="3"/>
  <c r="E240" i="3"/>
  <c r="F458" i="3"/>
  <c r="H240" i="3"/>
  <c r="C450" i="3"/>
  <c r="G232" i="3"/>
  <c r="J299" i="3"/>
  <c r="H619" i="3"/>
  <c r="I416" i="3"/>
  <c r="F208" i="3"/>
  <c r="G509" i="3"/>
  <c r="H501" i="3"/>
  <c r="H466" i="3"/>
  <c r="H342" i="3"/>
  <c r="C402" i="3"/>
  <c r="E386" i="3"/>
  <c r="J378" i="3"/>
  <c r="I299" i="3"/>
  <c r="C172" i="3"/>
  <c r="E458" i="3"/>
  <c r="C240" i="3"/>
  <c r="H224" i="3"/>
  <c r="G224" i="3"/>
  <c r="J569" i="3"/>
  <c r="G584" i="3"/>
  <c r="H525" i="3"/>
  <c r="J416" i="3"/>
  <c r="F232" i="3"/>
  <c r="E166" i="3"/>
  <c r="E158" i="3"/>
  <c r="I224" i="3"/>
  <c r="F737" i="3"/>
  <c r="H509" i="3"/>
  <c r="G474" i="3"/>
  <c r="I378" i="3"/>
  <c r="C458" i="3"/>
  <c r="G299" i="3"/>
  <c r="G435" i="3"/>
  <c r="J482" i="3"/>
  <c r="E569" i="3"/>
  <c r="F584" i="3"/>
  <c r="F635" i="3"/>
  <c r="F525" i="3"/>
  <c r="I466" i="3"/>
  <c r="E554" i="3"/>
  <c r="F386" i="3"/>
  <c r="C416" i="3"/>
  <c r="J166" i="3"/>
  <c r="J158" i="3"/>
  <c r="F224" i="3"/>
  <c r="C182" i="3"/>
  <c r="G745" i="3"/>
  <c r="C525" i="3"/>
  <c r="J737" i="3"/>
  <c r="I787" i="3"/>
  <c r="G517" i="3"/>
  <c r="C474" i="3"/>
  <c r="H458" i="3"/>
  <c r="H232" i="3"/>
  <c r="C674" i="3"/>
  <c r="H416" i="3"/>
  <c r="C584" i="3"/>
  <c r="C569" i="3"/>
  <c r="C517" i="3"/>
  <c r="H474" i="3"/>
  <c r="C232" i="3"/>
  <c r="H408" i="3"/>
  <c r="F158" i="3"/>
  <c r="F509" i="3"/>
  <c r="I474" i="3"/>
  <c r="F216" i="3"/>
  <c r="H166" i="3"/>
  <c r="E182" i="3"/>
  <c r="G737" i="3"/>
  <c r="H517" i="3"/>
  <c r="C350" i="3"/>
  <c r="G402" i="3"/>
  <c r="G216" i="3"/>
  <c r="H299" i="3"/>
  <c r="H216" i="3"/>
  <c r="I635" i="3"/>
  <c r="F474" i="3"/>
  <c r="J466" i="3"/>
  <c r="F166" i="3"/>
  <c r="H182" i="3"/>
  <c r="J474" i="3"/>
  <c r="G182" i="3"/>
  <c r="I182" i="3"/>
  <c r="F745" i="3"/>
  <c r="G501" i="3"/>
  <c r="C386" i="3"/>
  <c r="E216" i="3"/>
  <c r="C216" i="3"/>
  <c r="F299" i="3"/>
  <c r="J554" i="3"/>
  <c r="J330" i="3"/>
  <c r="I274" i="3"/>
  <c r="J727" i="3"/>
  <c r="C703" i="3"/>
  <c r="G703" i="3"/>
  <c r="H510" i="3"/>
  <c r="C502" i="3"/>
  <c r="H461" i="3"/>
  <c r="H495" i="3"/>
  <c r="H354" i="3"/>
  <c r="C330" i="3"/>
  <c r="H438" i="3"/>
  <c r="H289" i="3"/>
  <c r="H238" i="3"/>
  <c r="C398" i="3"/>
  <c r="H324" i="3"/>
  <c r="J633" i="3"/>
  <c r="H633" i="3"/>
  <c r="I617" i="3"/>
  <c r="F468" i="3"/>
  <c r="F354" i="3"/>
  <c r="H625" i="3"/>
  <c r="I562" i="3"/>
  <c r="F554" i="3"/>
  <c r="E495" i="3"/>
  <c r="E412" i="3"/>
  <c r="C296" i="3"/>
  <c r="E180" i="3"/>
  <c r="C617" i="3"/>
  <c r="H703" i="3"/>
  <c r="H502" i="3"/>
  <c r="H330" i="3"/>
  <c r="E222" i="3"/>
  <c r="H214" i="3"/>
  <c r="J398" i="3"/>
  <c r="J564" i="3"/>
  <c r="F585" i="3"/>
  <c r="I412" i="3"/>
  <c r="F214" i="3"/>
  <c r="E625" i="3"/>
  <c r="E617" i="3"/>
  <c r="I468" i="3"/>
  <c r="G346" i="3"/>
  <c r="E562" i="3"/>
  <c r="H554" i="3"/>
  <c r="F495" i="3"/>
  <c r="J412" i="3"/>
  <c r="G323" i="3"/>
  <c r="G180" i="3"/>
  <c r="I180" i="3"/>
  <c r="F688" i="3"/>
  <c r="C688" i="3"/>
  <c r="F703" i="3"/>
  <c r="G398" i="3"/>
  <c r="G214" i="3"/>
  <c r="H222" i="3"/>
  <c r="C214" i="3"/>
  <c r="E398" i="3"/>
  <c r="C292" i="3"/>
  <c r="F625" i="3"/>
  <c r="C751" i="3"/>
  <c r="E633" i="3"/>
  <c r="H576" i="3"/>
  <c r="F672" i="3"/>
  <c r="J617" i="3"/>
  <c r="J562" i="3"/>
  <c r="I495" i="3"/>
  <c r="C412" i="3"/>
  <c r="J688" i="3"/>
  <c r="C625" i="3"/>
  <c r="J703" i="3"/>
  <c r="J468" i="3"/>
  <c r="G438" i="3"/>
  <c r="C156" i="3"/>
  <c r="C222" i="3"/>
  <c r="C454" i="3"/>
  <c r="I398" i="3"/>
  <c r="E146" i="3"/>
  <c r="C680" i="3"/>
  <c r="F633" i="3"/>
  <c r="J323" i="3"/>
  <c r="H180" i="3"/>
  <c r="J680" i="3"/>
  <c r="J672" i="3"/>
  <c r="F617" i="3"/>
  <c r="F562" i="3"/>
  <c r="H412" i="3"/>
  <c r="F230" i="3"/>
  <c r="C554" i="3"/>
  <c r="C346" i="3"/>
  <c r="I289" i="3"/>
  <c r="E238" i="3"/>
  <c r="F438" i="3"/>
  <c r="F398" i="3"/>
  <c r="G222" i="3"/>
  <c r="F289" i="3"/>
  <c r="G146" i="3"/>
  <c r="F680" i="3"/>
  <c r="C672" i="3"/>
  <c r="G562" i="3"/>
  <c r="G625" i="3"/>
  <c r="H562" i="3"/>
  <c r="J696" i="3"/>
  <c r="C633" i="3"/>
  <c r="E510" i="3"/>
  <c r="G468" i="3"/>
  <c r="H346" i="3"/>
  <c r="C289" i="3"/>
  <c r="E438" i="3"/>
  <c r="J289" i="3"/>
  <c r="I501" i="3"/>
  <c r="E532" i="3"/>
  <c r="I672" i="3"/>
  <c r="H617" i="3"/>
  <c r="E323" i="3"/>
  <c r="G330" i="3"/>
  <c r="I238" i="3"/>
  <c r="H672" i="3"/>
  <c r="G554" i="3"/>
  <c r="I590" i="3"/>
  <c r="I323" i="3"/>
  <c r="I330" i="3"/>
  <c r="G727" i="3"/>
  <c r="J743" i="3"/>
  <c r="J510" i="3"/>
  <c r="J495" i="3"/>
  <c r="C468" i="3"/>
  <c r="I438" i="3"/>
  <c r="G461" i="3"/>
  <c r="I751" i="3"/>
  <c r="G759" i="3"/>
  <c r="J464" i="3"/>
  <c r="E570" i="3"/>
  <c r="E321" i="3"/>
  <c r="G328" i="3"/>
  <c r="G229" i="3"/>
  <c r="G237" i="3"/>
  <c r="H785" i="3"/>
  <c r="C464" i="3"/>
  <c r="G442" i="3"/>
  <c r="I271" i="3"/>
  <c r="C171" i="3"/>
  <c r="I471" i="3"/>
  <c r="I395" i="3"/>
  <c r="C498" i="3"/>
  <c r="H450" i="3"/>
  <c r="C263" i="3"/>
  <c r="G403" i="3"/>
  <c r="G751" i="3"/>
  <c r="G690" i="3"/>
  <c r="H611" i="3"/>
  <c r="J570" i="3"/>
  <c r="I321" i="3"/>
  <c r="I328" i="3"/>
  <c r="C785" i="3"/>
  <c r="E705" i="3"/>
  <c r="H464" i="3"/>
  <c r="C344" i="3"/>
  <c r="H328" i="3"/>
  <c r="C271" i="3"/>
  <c r="E237" i="3"/>
  <c r="E219" i="3"/>
  <c r="G471" i="3"/>
  <c r="F442" i="3"/>
  <c r="G387" i="3"/>
  <c r="C229" i="3"/>
  <c r="H498" i="3"/>
  <c r="F387" i="3"/>
  <c r="G240" i="3"/>
  <c r="F403" i="3"/>
  <c r="F273" i="3"/>
  <c r="G559" i="3"/>
  <c r="I165" i="3"/>
  <c r="C570" i="3"/>
  <c r="F751" i="3"/>
  <c r="I785" i="3"/>
  <c r="I705" i="3"/>
  <c r="H344" i="3"/>
  <c r="I265" i="3"/>
  <c r="E471" i="3"/>
  <c r="E442" i="3"/>
  <c r="G273" i="3"/>
  <c r="E387" i="3"/>
  <c r="H237" i="3"/>
  <c r="H213" i="3"/>
  <c r="J403" i="3"/>
  <c r="J273" i="3"/>
  <c r="J674" i="3"/>
  <c r="E557" i="3"/>
  <c r="F611" i="3"/>
  <c r="G578" i="3"/>
  <c r="C409" i="3"/>
  <c r="I578" i="3"/>
  <c r="F570" i="3"/>
  <c r="F321" i="3"/>
  <c r="E328" i="3"/>
  <c r="F674" i="3"/>
  <c r="G570" i="3"/>
  <c r="H409" i="3"/>
  <c r="E578" i="3"/>
  <c r="J321" i="3"/>
  <c r="J165" i="3"/>
  <c r="G743" i="3"/>
  <c r="C635" i="3"/>
  <c r="J751" i="3"/>
  <c r="F785" i="3"/>
  <c r="G705" i="3"/>
  <c r="E513" i="3"/>
  <c r="C265" i="3"/>
  <c r="C163" i="3"/>
  <c r="J513" i="3"/>
  <c r="J471" i="3"/>
  <c r="I442" i="3"/>
  <c r="I387" i="3"/>
  <c r="F278" i="3"/>
  <c r="H265" i="3"/>
  <c r="C237" i="3"/>
  <c r="C213" i="3"/>
  <c r="F498" i="3"/>
  <c r="E403" i="3"/>
  <c r="C379" i="3"/>
  <c r="F271" i="3"/>
  <c r="H733" i="3"/>
  <c r="F627" i="3"/>
  <c r="H529" i="3"/>
  <c r="J578" i="3"/>
  <c r="C557" i="3"/>
  <c r="F735" i="3"/>
  <c r="J785" i="3"/>
  <c r="H705" i="3"/>
  <c r="G450" i="3"/>
  <c r="H403" i="3"/>
  <c r="J387" i="3"/>
  <c r="F263" i="3"/>
  <c r="E213" i="3"/>
  <c r="I513" i="3"/>
  <c r="C471" i="3"/>
  <c r="C442" i="3"/>
  <c r="G379" i="3"/>
  <c r="J278" i="3"/>
  <c r="C235" i="3"/>
  <c r="H219" i="3"/>
  <c r="I498" i="3"/>
  <c r="F450" i="3"/>
  <c r="F379" i="3"/>
  <c r="J271" i="3"/>
  <c r="J155" i="3"/>
  <c r="J440" i="3"/>
  <c r="I733" i="3"/>
  <c r="G213" i="3"/>
  <c r="F690" i="3"/>
  <c r="F759" i="3"/>
  <c r="J735" i="3"/>
  <c r="C690" i="3"/>
  <c r="F705" i="3"/>
  <c r="I464" i="3"/>
  <c r="C336" i="3"/>
  <c r="C157" i="3"/>
  <c r="G513" i="3"/>
  <c r="H471" i="3"/>
  <c r="H442" i="3"/>
  <c r="E379" i="3"/>
  <c r="G498" i="3"/>
  <c r="E450" i="3"/>
  <c r="C395" i="3"/>
  <c r="F265" i="3"/>
  <c r="E171" i="3"/>
  <c r="G344" i="3"/>
  <c r="I157" i="3"/>
  <c r="C682" i="3"/>
  <c r="C759" i="3"/>
  <c r="F682" i="3"/>
  <c r="H578" i="3"/>
  <c r="J237" i="3"/>
  <c r="G735" i="3"/>
  <c r="J690" i="3"/>
  <c r="J759" i="3"/>
  <c r="F743" i="3"/>
  <c r="J705" i="3"/>
  <c r="F464" i="3"/>
  <c r="H336" i="3"/>
  <c r="J379" i="3"/>
  <c r="I273" i="3"/>
  <c r="E211" i="3"/>
  <c r="C513" i="3"/>
  <c r="C505" i="3"/>
  <c r="G395" i="3"/>
  <c r="I379" i="3"/>
  <c r="J286" i="3"/>
  <c r="E263" i="3"/>
  <c r="I450" i="3"/>
  <c r="G265" i="3"/>
  <c r="C387" i="3"/>
  <c r="J265" i="3"/>
  <c r="H171" i="3"/>
  <c r="H321" i="3"/>
  <c r="E280" i="3"/>
  <c r="G739" i="3"/>
  <c r="E231" i="3"/>
  <c r="G209" i="3"/>
  <c r="I400" i="3"/>
  <c r="I392" i="3"/>
  <c r="F206" i="3"/>
  <c r="E275" i="3"/>
  <c r="H378" i="3"/>
  <c r="F576" i="3"/>
  <c r="J629" i="3"/>
  <c r="E274" i="3"/>
  <c r="E161" i="3"/>
  <c r="I689" i="3"/>
  <c r="H350" i="3"/>
  <c r="F516" i="3"/>
  <c r="G763" i="3"/>
  <c r="E637" i="3"/>
  <c r="F673" i="3"/>
  <c r="I645" i="3"/>
  <c r="H558" i="3"/>
  <c r="I629" i="3"/>
  <c r="G414" i="3"/>
  <c r="H406" i="3"/>
  <c r="I342" i="3"/>
  <c r="G274" i="3"/>
  <c r="F149" i="3"/>
  <c r="E181" i="3"/>
  <c r="J161" i="3"/>
  <c r="J702" i="3"/>
  <c r="C629" i="3"/>
  <c r="C587" i="3"/>
  <c r="F755" i="3"/>
  <c r="G689" i="3"/>
  <c r="E508" i="3"/>
  <c r="E516" i="3"/>
  <c r="I357" i="3"/>
  <c r="G206" i="3"/>
  <c r="F219" i="3"/>
  <c r="G532" i="3"/>
  <c r="I584" i="3"/>
  <c r="F669" i="3"/>
  <c r="F558" i="3"/>
  <c r="C406" i="3"/>
  <c r="C558" i="3"/>
  <c r="J673" i="3"/>
  <c r="F645" i="3"/>
  <c r="F494" i="3"/>
  <c r="I531" i="3"/>
  <c r="F629" i="3"/>
  <c r="J613" i="3"/>
  <c r="I414" i="3"/>
  <c r="E342" i="3"/>
  <c r="G174" i="3"/>
  <c r="I181" i="3"/>
  <c r="I169" i="3"/>
  <c r="C637" i="3"/>
  <c r="J755" i="3"/>
  <c r="C689" i="3"/>
  <c r="H689" i="3"/>
  <c r="J508" i="3"/>
  <c r="J516" i="3"/>
  <c r="C161" i="3"/>
  <c r="I726" i="3"/>
  <c r="C357" i="3"/>
  <c r="H206" i="3"/>
  <c r="F648" i="3"/>
  <c r="H669" i="3"/>
  <c r="E692" i="3"/>
  <c r="G342" i="3"/>
  <c r="F702" i="3"/>
  <c r="C673" i="3"/>
  <c r="H645" i="3"/>
  <c r="E531" i="3"/>
  <c r="F357" i="3"/>
  <c r="H629" i="3"/>
  <c r="H400" i="3"/>
  <c r="E414" i="3"/>
  <c r="C174" i="3"/>
  <c r="E169" i="3"/>
  <c r="C576" i="3"/>
  <c r="C524" i="3"/>
  <c r="F763" i="3"/>
  <c r="F689" i="3"/>
  <c r="C508" i="3"/>
  <c r="C516" i="3"/>
  <c r="H357" i="3"/>
  <c r="H209" i="3"/>
  <c r="J295" i="3"/>
  <c r="I146" i="3"/>
  <c r="G153" i="3"/>
  <c r="F178" i="3"/>
  <c r="I206" i="3"/>
  <c r="H181" i="3"/>
  <c r="F508" i="3"/>
  <c r="E755" i="3"/>
  <c r="I673" i="3"/>
  <c r="J645" i="3"/>
  <c r="I621" i="3"/>
  <c r="H673" i="3"/>
  <c r="I637" i="3"/>
  <c r="J531" i="3"/>
  <c r="J414" i="3"/>
  <c r="G406" i="3"/>
  <c r="E288" i="3"/>
  <c r="G169" i="3"/>
  <c r="H174" i="3"/>
  <c r="J169" i="3"/>
  <c r="C645" i="3"/>
  <c r="J763" i="3"/>
  <c r="H508" i="3"/>
  <c r="H516" i="3"/>
  <c r="I295" i="3"/>
  <c r="E209" i="3"/>
  <c r="G231" i="3"/>
  <c r="J280" i="3"/>
  <c r="H231" i="3"/>
  <c r="C209" i="3"/>
  <c r="E159" i="3"/>
  <c r="J206" i="3"/>
  <c r="H264" i="3"/>
  <c r="J581" i="3"/>
  <c r="I585" i="3"/>
  <c r="E731" i="3"/>
  <c r="C414" i="3"/>
  <c r="I406" i="3"/>
  <c r="E174" i="3"/>
  <c r="F739" i="3"/>
  <c r="C295" i="3"/>
  <c r="C392" i="3"/>
  <c r="C231" i="3"/>
  <c r="F222" i="3"/>
  <c r="H320" i="3"/>
  <c r="G325" i="3"/>
  <c r="F530" i="3"/>
  <c r="E563" i="3"/>
  <c r="G569" i="3"/>
  <c r="G612" i="3"/>
  <c r="I763" i="3"/>
  <c r="J637" i="3"/>
  <c r="C755" i="3"/>
  <c r="E747" i="3"/>
  <c r="F621" i="3"/>
  <c r="F637" i="3"/>
  <c r="I558" i="3"/>
  <c r="F531" i="3"/>
  <c r="I755" i="3"/>
  <c r="H621" i="3"/>
  <c r="H637" i="3"/>
  <c r="E558" i="3"/>
  <c r="H531" i="3"/>
  <c r="H414" i="3"/>
  <c r="E406" i="3"/>
  <c r="G161" i="3"/>
  <c r="I174" i="3"/>
  <c r="J747" i="3"/>
  <c r="J739" i="3"/>
  <c r="F155" i="3"/>
  <c r="I461" i="3"/>
  <c r="E501" i="3"/>
  <c r="I569" i="3"/>
  <c r="H702" i="3"/>
  <c r="F685" i="3"/>
  <c r="H747" i="3"/>
  <c r="H627" i="3"/>
  <c r="G613" i="3"/>
  <c r="G494" i="3"/>
  <c r="C415" i="3"/>
  <c r="F613" i="3"/>
  <c r="G290" i="3"/>
  <c r="E183" i="3"/>
  <c r="C176" i="3"/>
  <c r="G729" i="3"/>
  <c r="C521" i="3"/>
  <c r="F729" i="3"/>
  <c r="E242" i="3"/>
  <c r="C164" i="3"/>
  <c r="F402" i="3"/>
  <c r="G514" i="3"/>
  <c r="F290" i="3"/>
  <c r="H283" i="3"/>
  <c r="H215" i="3"/>
  <c r="H210" i="3"/>
  <c r="G754" i="3"/>
  <c r="I734" i="3"/>
  <c r="G230" i="3"/>
  <c r="C507" i="3"/>
  <c r="B365" i="3"/>
  <c r="F153" i="3"/>
  <c r="H155" i="3"/>
  <c r="J211" i="3"/>
  <c r="F378" i="3"/>
  <c r="H391" i="3"/>
  <c r="H532" i="3"/>
  <c r="J559" i="3"/>
  <c r="G585" i="3"/>
  <c r="G589" i="3"/>
  <c r="E676" i="3"/>
  <c r="G686" i="3"/>
  <c r="G692" i="3"/>
  <c r="H735" i="3"/>
  <c r="C675" i="3"/>
  <c r="C747" i="3"/>
  <c r="I627" i="3"/>
  <c r="I641" i="3"/>
  <c r="H415" i="3"/>
  <c r="H613" i="3"/>
  <c r="H290" i="3"/>
  <c r="J223" i="3"/>
  <c r="H176" i="3"/>
  <c r="C627" i="3"/>
  <c r="C588" i="3"/>
  <c r="J729" i="3"/>
  <c r="C352" i="3"/>
  <c r="H396" i="3"/>
  <c r="E210" i="3"/>
  <c r="J402" i="3"/>
  <c r="E514" i="3"/>
  <c r="J290" i="3"/>
  <c r="I262" i="3"/>
  <c r="C215" i="3"/>
  <c r="C210" i="3"/>
  <c r="H754" i="3"/>
  <c r="F734" i="3"/>
  <c r="F396" i="3"/>
  <c r="H507" i="3"/>
  <c r="I365" i="3"/>
  <c r="J675" i="3"/>
  <c r="I747" i="3"/>
  <c r="F641" i="3"/>
  <c r="G408" i="3"/>
  <c r="H183" i="3"/>
  <c r="G262" i="3"/>
  <c r="I223" i="3"/>
  <c r="E176" i="3"/>
  <c r="E740" i="3"/>
  <c r="H352" i="3"/>
  <c r="I283" i="3"/>
  <c r="C269" i="3"/>
  <c r="E230" i="3"/>
  <c r="C152" i="3"/>
  <c r="E402" i="3"/>
  <c r="J514" i="3"/>
  <c r="E262" i="3"/>
  <c r="H236" i="3"/>
  <c r="C754" i="3"/>
  <c r="J734" i="3"/>
  <c r="H262" i="3"/>
  <c r="B366" i="3"/>
  <c r="E163" i="3"/>
  <c r="F350" i="3"/>
  <c r="G436" i="3"/>
  <c r="J517" i="3"/>
  <c r="H585" i="3"/>
  <c r="I616" i="3"/>
  <c r="H630" i="3"/>
  <c r="H644" i="3"/>
  <c r="H677" i="3"/>
  <c r="C684" i="3"/>
  <c r="E700" i="3"/>
  <c r="E727" i="3"/>
  <c r="H743" i="3"/>
  <c r="C757" i="3"/>
  <c r="J685" i="3"/>
  <c r="C681" i="3"/>
  <c r="G747" i="3"/>
  <c r="J641" i="3"/>
  <c r="H641" i="3"/>
  <c r="G620" i="3"/>
  <c r="I408" i="3"/>
  <c r="C183" i="3"/>
  <c r="G176" i="3"/>
  <c r="J262" i="3"/>
  <c r="G223" i="3"/>
  <c r="I176" i="3"/>
  <c r="F761" i="3"/>
  <c r="G740" i="3"/>
  <c r="J447" i="3"/>
  <c r="C283" i="3"/>
  <c r="I267" i="3"/>
  <c r="E229" i="3"/>
  <c r="C160" i="3"/>
  <c r="I402" i="3"/>
  <c r="G269" i="3"/>
  <c r="C514" i="3"/>
  <c r="H295" i="3"/>
  <c r="F288" i="3"/>
  <c r="H242" i="3"/>
  <c r="C236" i="3"/>
  <c r="I754" i="3"/>
  <c r="C390" i="3"/>
  <c r="E447" i="3"/>
  <c r="C396" i="3"/>
  <c r="I366" i="3"/>
  <c r="G163" i="3"/>
  <c r="I207" i="3"/>
  <c r="F234" i="3"/>
  <c r="C319" i="3"/>
  <c r="I344" i="3"/>
  <c r="F355" i="3"/>
  <c r="H393" i="3"/>
  <c r="F504" i="3"/>
  <c r="F511" i="3"/>
  <c r="I525" i="3"/>
  <c r="I572" i="3"/>
  <c r="G579" i="3"/>
  <c r="E584" i="3"/>
  <c r="E672" i="3"/>
  <c r="H700" i="3"/>
  <c r="H727" i="3"/>
  <c r="I737" i="3"/>
  <c r="H588" i="3"/>
  <c r="H521" i="3"/>
  <c r="I620" i="3"/>
  <c r="G340" i="3"/>
  <c r="E408" i="3"/>
  <c r="H152" i="3"/>
  <c r="C641" i="3"/>
  <c r="C613" i="3"/>
  <c r="C528" i="3"/>
  <c r="J761" i="3"/>
  <c r="H740" i="3"/>
  <c r="C340" i="3"/>
  <c r="J507" i="3"/>
  <c r="E215" i="3"/>
  <c r="C150" i="3"/>
  <c r="G236" i="3"/>
  <c r="H514" i="3"/>
  <c r="G396" i="3"/>
  <c r="F390" i="3"/>
  <c r="J288" i="3"/>
  <c r="C242" i="3"/>
  <c r="H235" i="3"/>
  <c r="H230" i="3"/>
  <c r="F754" i="3"/>
  <c r="E734" i="3"/>
  <c r="J390" i="3"/>
  <c r="G295" i="3"/>
  <c r="G242" i="3"/>
  <c r="G215" i="3"/>
  <c r="E507" i="3"/>
  <c r="I447" i="3"/>
  <c r="J396" i="3"/>
  <c r="J366" i="3"/>
  <c r="H150" i="3"/>
  <c r="E155" i="3"/>
  <c r="J174" i="3"/>
  <c r="H288" i="3"/>
  <c r="E319" i="3"/>
  <c r="J381" i="3"/>
  <c r="H401" i="3"/>
  <c r="I579" i="3"/>
  <c r="J639" i="3"/>
  <c r="C685" i="3"/>
  <c r="E752" i="3"/>
  <c r="I613" i="3"/>
  <c r="F786" i="3"/>
  <c r="I740" i="3"/>
  <c r="H340" i="3"/>
  <c r="E236" i="3"/>
  <c r="C230" i="3"/>
  <c r="H223" i="3"/>
  <c r="G734" i="3"/>
  <c r="E390" i="3"/>
  <c r="G283" i="3"/>
  <c r="I507" i="3"/>
  <c r="E396" i="3"/>
  <c r="F283" i="3"/>
  <c r="F164" i="3"/>
  <c r="F319" i="3"/>
  <c r="G352" i="3"/>
  <c r="G685" i="3"/>
  <c r="F588" i="3"/>
  <c r="E620" i="3"/>
  <c r="J408" i="3"/>
  <c r="J681" i="3"/>
  <c r="H620" i="3"/>
  <c r="C408" i="3"/>
  <c r="J786" i="3"/>
  <c r="F740" i="3"/>
  <c r="G390" i="3"/>
  <c r="E235" i="3"/>
  <c r="E223" i="3"/>
  <c r="H229" i="3"/>
  <c r="C223" i="3"/>
  <c r="I390" i="3"/>
  <c r="F295" i="3"/>
  <c r="J283" i="3"/>
  <c r="G155" i="3"/>
  <c r="J164" i="3"/>
  <c r="J230" i="3"/>
  <c r="I236" i="3"/>
  <c r="J242" i="3"/>
  <c r="J352" i="3"/>
  <c r="H382" i="3"/>
  <c r="I415" i="3"/>
  <c r="F532" i="3"/>
  <c r="E627" i="3"/>
  <c r="H685" i="3"/>
  <c r="E702" i="3"/>
  <c r="E729" i="3"/>
  <c r="H786" i="3"/>
  <c r="G565" i="3"/>
  <c r="C565" i="3"/>
  <c r="G643" i="3"/>
  <c r="J643" i="3"/>
  <c r="I683" i="3"/>
  <c r="H683" i="3"/>
  <c r="J683" i="3"/>
  <c r="H148" i="3"/>
  <c r="J148" i="3"/>
  <c r="G148" i="3"/>
  <c r="F148" i="3"/>
  <c r="C148" i="3"/>
  <c r="H226" i="3"/>
  <c r="E226" i="3"/>
  <c r="G226" i="3"/>
  <c r="G238" i="3"/>
  <c r="J238" i="3"/>
  <c r="C238" i="3"/>
  <c r="F343" i="3"/>
  <c r="J343" i="3"/>
  <c r="H343" i="3"/>
  <c r="C343" i="3"/>
  <c r="I343" i="3"/>
  <c r="E343" i="3"/>
  <c r="J583" i="3"/>
  <c r="G583" i="3"/>
  <c r="C583" i="3"/>
  <c r="J623" i="3"/>
  <c r="C623" i="3"/>
  <c r="G787" i="3"/>
  <c r="E787" i="3"/>
  <c r="F787" i="3"/>
  <c r="C787" i="3"/>
  <c r="H787" i="3"/>
  <c r="G553" i="3"/>
  <c r="C553" i="3"/>
  <c r="E279" i="3"/>
  <c r="C279" i="3"/>
  <c r="G279" i="3"/>
  <c r="I279" i="3"/>
  <c r="J279" i="3"/>
  <c r="F279" i="3"/>
  <c r="F328" i="3"/>
  <c r="C328" i="3"/>
  <c r="F400" i="3"/>
  <c r="J400" i="3"/>
  <c r="C400" i="3"/>
  <c r="C750" i="3"/>
  <c r="J750" i="3"/>
  <c r="I482" i="3"/>
  <c r="F435" i="3"/>
  <c r="B482" i="3"/>
  <c r="E435" i="3"/>
  <c r="I481" i="3"/>
  <c r="C435" i="3"/>
  <c r="B481" i="3"/>
  <c r="J435" i="3"/>
  <c r="I435" i="3"/>
  <c r="H435" i="3"/>
  <c r="H404" i="3"/>
  <c r="C404" i="3"/>
  <c r="I404" i="3"/>
  <c r="E404" i="3"/>
  <c r="J404" i="3"/>
  <c r="F404" i="3"/>
  <c r="G404" i="3"/>
  <c r="G725" i="3"/>
  <c r="F725" i="3"/>
  <c r="E725" i="3"/>
  <c r="J772" i="3"/>
  <c r="C725" i="3"/>
  <c r="I772" i="3"/>
  <c r="B772" i="3"/>
  <c r="J725" i="3"/>
  <c r="I771" i="3"/>
  <c r="I725" i="3"/>
  <c r="F683" i="3"/>
  <c r="F643" i="3"/>
  <c r="H643" i="3"/>
  <c r="E553" i="3"/>
  <c r="I349" i="3"/>
  <c r="G158" i="3"/>
  <c r="C158" i="3"/>
  <c r="J221" i="3"/>
  <c r="H221" i="3"/>
  <c r="J472" i="3"/>
  <c r="C472" i="3"/>
  <c r="G472" i="3"/>
  <c r="F472" i="3"/>
  <c r="I472" i="3"/>
  <c r="E472" i="3"/>
  <c r="B771" i="3"/>
  <c r="C184" i="3"/>
  <c r="J184" i="3"/>
  <c r="I184" i="3"/>
  <c r="H184" i="3"/>
  <c r="G184" i="3"/>
  <c r="F184" i="3"/>
  <c r="I615" i="3"/>
  <c r="J615" i="3"/>
  <c r="G615" i="3"/>
  <c r="E615" i="3"/>
  <c r="C615" i="3"/>
  <c r="J338" i="3"/>
  <c r="C338" i="3"/>
  <c r="I388" i="3"/>
  <c r="F388" i="3"/>
  <c r="E388" i="3"/>
  <c r="J388" i="3"/>
  <c r="C388" i="3"/>
  <c r="H388" i="3"/>
  <c r="J626" i="3"/>
  <c r="H626" i="3"/>
  <c r="I626" i="3"/>
  <c r="G626" i="3"/>
  <c r="F626" i="3"/>
  <c r="E626" i="3"/>
  <c r="G668" i="3"/>
  <c r="C668" i="3"/>
  <c r="I679" i="3"/>
  <c r="H679" i="3"/>
  <c r="C701" i="3"/>
  <c r="G701" i="3"/>
  <c r="I701" i="3"/>
  <c r="E701" i="3"/>
  <c r="J701" i="3"/>
  <c r="H706" i="3"/>
  <c r="J706" i="3"/>
  <c r="F706" i="3"/>
  <c r="G758" i="3"/>
  <c r="J758" i="3"/>
  <c r="F758" i="3"/>
  <c r="I758" i="3"/>
  <c r="C758" i="3"/>
  <c r="H615" i="3"/>
  <c r="C268" i="3"/>
  <c r="H268" i="3"/>
  <c r="I268" i="3"/>
  <c r="E268" i="3"/>
  <c r="J268" i="3"/>
  <c r="F268" i="3"/>
  <c r="C439" i="3"/>
  <c r="I439" i="3"/>
  <c r="E439" i="3"/>
  <c r="F439" i="3"/>
  <c r="J439" i="3"/>
  <c r="G439" i="3"/>
  <c r="J446" i="3"/>
  <c r="F446" i="3"/>
  <c r="G446" i="3"/>
  <c r="H446" i="3"/>
  <c r="C446" i="3"/>
  <c r="J454" i="3"/>
  <c r="I454" i="3"/>
  <c r="E454" i="3"/>
  <c r="F454" i="3"/>
  <c r="G454" i="3"/>
  <c r="J619" i="3"/>
  <c r="I619" i="3"/>
  <c r="C619" i="3"/>
  <c r="J647" i="3"/>
  <c r="C647" i="3"/>
  <c r="C697" i="3"/>
  <c r="J697" i="3"/>
  <c r="F697" i="3"/>
  <c r="H697" i="3"/>
  <c r="G697" i="3"/>
  <c r="C683" i="3"/>
  <c r="F615" i="3"/>
  <c r="F152" i="3"/>
  <c r="E152" i="3"/>
  <c r="I217" i="3"/>
  <c r="G217" i="3"/>
  <c r="C217" i="3"/>
  <c r="H217" i="3"/>
  <c r="E217" i="3"/>
  <c r="E297" i="3"/>
  <c r="C297" i="3"/>
  <c r="H297" i="3"/>
  <c r="I297" i="3"/>
  <c r="J297" i="3"/>
  <c r="G297" i="3"/>
  <c r="F297" i="3"/>
  <c r="G332" i="3"/>
  <c r="J332" i="3"/>
  <c r="H332" i="3"/>
  <c r="C332" i="3"/>
  <c r="H494" i="3"/>
  <c r="C494" i="3"/>
  <c r="J494" i="3"/>
  <c r="E494" i="3"/>
  <c r="E634" i="3"/>
  <c r="J634" i="3"/>
  <c r="I675" i="3"/>
  <c r="H675" i="3"/>
  <c r="H753" i="3"/>
  <c r="I753" i="3"/>
  <c r="G753" i="3"/>
  <c r="E753" i="3"/>
  <c r="C753" i="3"/>
  <c r="J753" i="3"/>
  <c r="I643" i="3"/>
  <c r="E165" i="3"/>
  <c r="C165" i="3"/>
  <c r="C284" i="3"/>
  <c r="I284" i="3"/>
  <c r="H284" i="3"/>
  <c r="J284" i="3"/>
  <c r="F284" i="3"/>
  <c r="G353" i="3"/>
  <c r="J353" i="3"/>
  <c r="E353" i="3"/>
  <c r="H353" i="3"/>
  <c r="C353" i="3"/>
  <c r="I353" i="3"/>
  <c r="G522" i="3"/>
  <c r="H522" i="3"/>
  <c r="I522" i="3"/>
  <c r="C522" i="3"/>
  <c r="I285" i="3"/>
  <c r="C275" i="3"/>
  <c r="H333" i="3"/>
  <c r="F298" i="3"/>
  <c r="H211" i="3"/>
  <c r="C382" i="3"/>
  <c r="C447" i="3"/>
  <c r="F159" i="3"/>
  <c r="I163" i="3"/>
  <c r="G171" i="3"/>
  <c r="J222" i="3"/>
  <c r="C276" i="3"/>
  <c r="F340" i="3"/>
  <c r="J350" i="3"/>
  <c r="J383" i="3"/>
  <c r="C401" i="3"/>
  <c r="F496" i="3"/>
  <c r="J501" i="3"/>
  <c r="E524" i="3"/>
  <c r="H559" i="3"/>
  <c r="F563" i="3"/>
  <c r="E567" i="3"/>
  <c r="E621" i="3"/>
  <c r="H636" i="3"/>
  <c r="J648" i="3"/>
  <c r="G669" i="3"/>
  <c r="I676" i="3"/>
  <c r="G681" i="3"/>
  <c r="J684" i="3"/>
  <c r="I692" i="3"/>
  <c r="G698" i="3"/>
  <c r="G785" i="3"/>
  <c r="I790" i="3"/>
  <c r="G382" i="3"/>
  <c r="C285" i="3"/>
  <c r="E227" i="3"/>
  <c r="C166" i="3"/>
  <c r="C149" i="3"/>
  <c r="G329" i="3"/>
  <c r="J298" i="3"/>
  <c r="H269" i="3"/>
  <c r="C211" i="3"/>
  <c r="J382" i="3"/>
  <c r="H447" i="3"/>
  <c r="F156" i="3"/>
  <c r="J159" i="3"/>
  <c r="H163" i="3"/>
  <c r="E168" i="3"/>
  <c r="I171" i="3"/>
  <c r="J175" i="3"/>
  <c r="I209" i="3"/>
  <c r="H276" i="3"/>
  <c r="C282" i="3"/>
  <c r="E331" i="3"/>
  <c r="I340" i="3"/>
  <c r="C391" i="3"/>
  <c r="I411" i="3"/>
  <c r="F469" i="3"/>
  <c r="F524" i="3"/>
  <c r="J556" i="3"/>
  <c r="J563" i="3"/>
  <c r="H567" i="3"/>
  <c r="F610" i="3"/>
  <c r="G614" i="3"/>
  <c r="J621" i="3"/>
  <c r="F628" i="3"/>
  <c r="J632" i="3"/>
  <c r="E641" i="3"/>
  <c r="E645" i="3"/>
  <c r="I669" i="3"/>
  <c r="G673" i="3"/>
  <c r="H681" i="3"/>
  <c r="G688" i="3"/>
  <c r="C731" i="3"/>
  <c r="E739" i="3"/>
  <c r="H761" i="3"/>
  <c r="I791" i="3"/>
  <c r="G447" i="3"/>
  <c r="F382" i="3"/>
  <c r="E382" i="3"/>
  <c r="G285" i="3"/>
  <c r="I329" i="3"/>
  <c r="F269" i="3"/>
  <c r="I151" i="3"/>
  <c r="J156" i="3"/>
  <c r="G168" i="3"/>
  <c r="F220" i="3"/>
  <c r="J331" i="3"/>
  <c r="I524" i="3"/>
  <c r="E560" i="3"/>
  <c r="I610" i="3"/>
  <c r="I628" i="3"/>
  <c r="E207" i="3"/>
  <c r="C389" i="3"/>
  <c r="G227" i="3"/>
  <c r="H227" i="3"/>
  <c r="C329" i="3"/>
  <c r="J269" i="3"/>
  <c r="H151" i="3"/>
  <c r="H156" i="3"/>
  <c r="I168" i="3"/>
  <c r="J176" i="3"/>
  <c r="J215" i="3"/>
  <c r="I220" i="3"/>
  <c r="F327" i="3"/>
  <c r="G336" i="3"/>
  <c r="I407" i="3"/>
  <c r="I509" i="3"/>
  <c r="J524" i="3"/>
  <c r="I532" i="3"/>
  <c r="I560" i="3"/>
  <c r="G564" i="3"/>
  <c r="G568" i="3"/>
  <c r="H571" i="3"/>
  <c r="H587" i="3"/>
  <c r="H610" i="3"/>
  <c r="J618" i="3"/>
  <c r="G622" i="3"/>
  <c r="J628" i="3"/>
  <c r="H638" i="3"/>
  <c r="H642" i="3"/>
  <c r="I646" i="3"/>
  <c r="I674" i="3"/>
  <c r="I682" i="3"/>
  <c r="G757" i="3"/>
  <c r="C783" i="3"/>
  <c r="H275" i="3"/>
  <c r="G389" i="3"/>
  <c r="H329" i="3"/>
  <c r="F275" i="3"/>
  <c r="H757" i="3"/>
  <c r="F783" i="3"/>
  <c r="I269" i="3"/>
  <c r="G275" i="3"/>
  <c r="F389" i="3"/>
  <c r="F280" i="3"/>
  <c r="F264" i="3"/>
  <c r="E389" i="3"/>
  <c r="F211" i="3"/>
  <c r="E264" i="3"/>
  <c r="J393" i="3"/>
  <c r="E525" i="3"/>
  <c r="F559" i="3"/>
  <c r="F569" i="3"/>
  <c r="G572" i="3"/>
  <c r="E639" i="3"/>
  <c r="E733" i="3"/>
  <c r="E737" i="3"/>
  <c r="I170" i="3"/>
  <c r="G170" i="3"/>
  <c r="C170" i="3"/>
  <c r="I233" i="3"/>
  <c r="J233" i="3"/>
  <c r="G233" i="3"/>
  <c r="F233" i="3"/>
  <c r="E233" i="3"/>
  <c r="C233" i="3"/>
  <c r="H233" i="3"/>
  <c r="E291" i="3"/>
  <c r="J291" i="3"/>
  <c r="H291" i="3"/>
  <c r="F291" i="3"/>
  <c r="G291" i="3"/>
  <c r="C291" i="3"/>
  <c r="G349" i="3"/>
  <c r="J349" i="3"/>
  <c r="E349" i="3"/>
  <c r="H349" i="3"/>
  <c r="C349" i="3"/>
  <c r="I358" i="3"/>
  <c r="J358" i="3"/>
  <c r="F358" i="3"/>
  <c r="E358" i="3"/>
  <c r="H358" i="3"/>
  <c r="G512" i="3"/>
  <c r="I218" i="3"/>
  <c r="J218" i="3"/>
  <c r="G218" i="3"/>
  <c r="E218" i="3"/>
  <c r="C218" i="3"/>
  <c r="H339" i="3"/>
  <c r="C339" i="3"/>
  <c r="J635" i="3"/>
  <c r="G635" i="3"/>
  <c r="J167" i="3"/>
  <c r="E167" i="3"/>
  <c r="E281" i="3"/>
  <c r="J281" i="3"/>
  <c r="F281" i="3"/>
  <c r="H281" i="3"/>
  <c r="C281" i="3"/>
  <c r="G281" i="3"/>
  <c r="I281" i="3"/>
  <c r="C394" i="3"/>
  <c r="I394" i="3"/>
  <c r="E394" i="3"/>
  <c r="H730" i="3"/>
  <c r="G730" i="3"/>
  <c r="E730" i="3"/>
  <c r="J730" i="3"/>
  <c r="F730" i="3"/>
  <c r="I730" i="3"/>
  <c r="I467" i="3"/>
  <c r="E590" i="3"/>
  <c r="E467" i="3"/>
  <c r="J512" i="3"/>
  <c r="G241" i="3"/>
  <c r="J241" i="3"/>
  <c r="C241" i="3"/>
  <c r="H241" i="3"/>
  <c r="H266" i="3"/>
  <c r="I266" i="3"/>
  <c r="E266" i="3"/>
  <c r="C266" i="3"/>
  <c r="J266" i="3"/>
  <c r="F266" i="3"/>
  <c r="E287" i="3"/>
  <c r="C287" i="3"/>
  <c r="I287" i="3"/>
  <c r="H287" i="3"/>
  <c r="J287" i="3"/>
  <c r="G287" i="3"/>
  <c r="F726" i="3"/>
  <c r="C726" i="3"/>
  <c r="H726" i="3"/>
  <c r="G726" i="3"/>
  <c r="E726" i="3"/>
  <c r="E270" i="3"/>
  <c r="H270" i="3"/>
  <c r="J270" i="3"/>
  <c r="F270" i="3"/>
  <c r="H573" i="3"/>
  <c r="J573" i="3"/>
  <c r="H687" i="3"/>
  <c r="C687" i="3"/>
  <c r="G687" i="3"/>
  <c r="I687" i="3"/>
  <c r="F687" i="3"/>
  <c r="E687" i="3"/>
  <c r="J590" i="3"/>
  <c r="E170" i="3"/>
  <c r="C590" i="3"/>
  <c r="C573" i="3"/>
  <c r="J467" i="3"/>
  <c r="C512" i="3"/>
  <c r="I326" i="3"/>
  <c r="J326" i="3"/>
  <c r="C326" i="3"/>
  <c r="F326" i="3"/>
  <c r="E326" i="3"/>
  <c r="H384" i="3"/>
  <c r="I384" i="3"/>
  <c r="G384" i="3"/>
  <c r="E384" i="3"/>
  <c r="F384" i="3"/>
  <c r="J384" i="3"/>
  <c r="C384" i="3"/>
  <c r="J457" i="3"/>
  <c r="H457" i="3"/>
  <c r="C457" i="3"/>
  <c r="I457" i="3"/>
  <c r="E457" i="3"/>
  <c r="F457" i="3"/>
  <c r="F526" i="3"/>
  <c r="H526" i="3"/>
  <c r="H640" i="3"/>
  <c r="J640" i="3"/>
  <c r="I640" i="3"/>
  <c r="F640" i="3"/>
  <c r="F590" i="3"/>
  <c r="F394" i="3"/>
  <c r="J170" i="3"/>
  <c r="C640" i="3"/>
  <c r="C467" i="3"/>
  <c r="H512" i="3"/>
  <c r="I291" i="3"/>
  <c r="E503" i="3"/>
  <c r="I503" i="3"/>
  <c r="F503" i="3"/>
  <c r="I529" i="3"/>
  <c r="J529" i="3"/>
  <c r="G529" i="3"/>
  <c r="E529" i="3"/>
  <c r="H704" i="3"/>
  <c r="G704" i="3"/>
  <c r="E704" i="3"/>
  <c r="J208" i="3"/>
  <c r="G208" i="3"/>
  <c r="C208" i="3"/>
  <c r="H208" i="3"/>
  <c r="J334" i="3"/>
  <c r="C334" i="3"/>
  <c r="H590" i="3"/>
  <c r="H394" i="3"/>
  <c r="F170" i="3"/>
  <c r="I512" i="3"/>
  <c r="H467" i="3"/>
  <c r="H334" i="3"/>
  <c r="C730" i="3"/>
  <c r="E277" i="3"/>
  <c r="C277" i="3"/>
  <c r="J277" i="3"/>
  <c r="G277" i="3"/>
  <c r="F277" i="3"/>
  <c r="H277" i="3"/>
  <c r="I296" i="3"/>
  <c r="E296" i="3"/>
  <c r="J296" i="3"/>
  <c r="F296" i="3"/>
  <c r="F342" i="3"/>
  <c r="C342" i="3"/>
  <c r="G452" i="3"/>
  <c r="C452" i="3"/>
  <c r="E452" i="3"/>
  <c r="F452" i="3"/>
  <c r="E552" i="3"/>
  <c r="I552" i="3"/>
  <c r="J552" i="3"/>
  <c r="G552" i="3"/>
  <c r="I748" i="3"/>
  <c r="H748" i="3"/>
  <c r="E526" i="3"/>
  <c r="G394" i="3"/>
  <c r="H170" i="3"/>
  <c r="C526" i="3"/>
  <c r="I162" i="3"/>
  <c r="G162" i="3"/>
  <c r="C162" i="3"/>
  <c r="E225" i="3"/>
  <c r="C225" i="3"/>
  <c r="G225" i="3"/>
  <c r="H225" i="3"/>
  <c r="C274" i="3"/>
  <c r="J274" i="3"/>
  <c r="F274" i="3"/>
  <c r="C445" i="3"/>
  <c r="I445" i="3"/>
  <c r="E445" i="3"/>
  <c r="F445" i="3"/>
  <c r="I500" i="3"/>
  <c r="F500" i="3"/>
  <c r="G500" i="3"/>
  <c r="H500" i="3"/>
  <c r="C500" i="3"/>
  <c r="J500" i="3"/>
  <c r="G561" i="3"/>
  <c r="H561" i="3"/>
  <c r="J611" i="3"/>
  <c r="E611" i="3"/>
  <c r="C741" i="3"/>
  <c r="H146" i="3"/>
  <c r="G151" i="3"/>
  <c r="I156" i="3"/>
  <c r="F163" i="3"/>
  <c r="I164" i="3"/>
  <c r="F168" i="3"/>
  <c r="F171" i="3"/>
  <c r="J177" i="3"/>
  <c r="I216" i="3"/>
  <c r="I219" i="3"/>
  <c r="I231" i="3"/>
  <c r="J234" i="3"/>
  <c r="I242" i="3"/>
  <c r="E282" i="3"/>
  <c r="G284" i="3"/>
  <c r="E325" i="3"/>
  <c r="J340" i="3"/>
  <c r="I350" i="3"/>
  <c r="I352" i="3"/>
  <c r="C383" i="3"/>
  <c r="J391" i="3"/>
  <c r="I405" i="3"/>
  <c r="I409" i="3"/>
  <c r="I413" i="3"/>
  <c r="F510" i="3"/>
  <c r="J522" i="3"/>
  <c r="J528" i="3"/>
  <c r="I530" i="3"/>
  <c r="H557" i="3"/>
  <c r="I564" i="3"/>
  <c r="E572" i="3"/>
  <c r="J579" i="3"/>
  <c r="E588" i="3"/>
  <c r="G610" i="3"/>
  <c r="F624" i="3"/>
  <c r="E631" i="3"/>
  <c r="F644" i="3"/>
  <c r="E646" i="3"/>
  <c r="E741" i="3"/>
  <c r="E149" i="3"/>
  <c r="F160" i="3"/>
  <c r="E272" i="3"/>
  <c r="C298" i="3"/>
  <c r="H322" i="3"/>
  <c r="I510" i="3"/>
  <c r="H530" i="3"/>
  <c r="G624" i="3"/>
  <c r="G631" i="3"/>
  <c r="F642" i="3"/>
  <c r="G644" i="3"/>
  <c r="F646" i="3"/>
  <c r="G648" i="3"/>
  <c r="E668" i="3"/>
  <c r="E679" i="3"/>
  <c r="F684" i="3"/>
  <c r="C686" i="3"/>
  <c r="I703" i="3"/>
  <c r="E706" i="3"/>
  <c r="H731" i="3"/>
  <c r="H741" i="3"/>
  <c r="E745" i="3"/>
  <c r="H751" i="3"/>
  <c r="E763" i="3"/>
  <c r="C786" i="3"/>
  <c r="G147" i="3"/>
  <c r="G149" i="3"/>
  <c r="G154" i="3"/>
  <c r="F213" i="3"/>
  <c r="I229" i="3"/>
  <c r="I240" i="3"/>
  <c r="C280" i="3"/>
  <c r="E298" i="3"/>
  <c r="E344" i="3"/>
  <c r="J437" i="3"/>
  <c r="J525" i="3"/>
  <c r="J530" i="3"/>
  <c r="H555" i="3"/>
  <c r="J560" i="3"/>
  <c r="J565" i="3"/>
  <c r="E571" i="3"/>
  <c r="G580" i="3"/>
  <c r="E583" i="3"/>
  <c r="F587" i="3"/>
  <c r="F589" i="3"/>
  <c r="J610" i="3"/>
  <c r="F616" i="3"/>
  <c r="G619" i="3"/>
  <c r="E622" i="3"/>
  <c r="H624" i="3"/>
  <c r="E638" i="3"/>
  <c r="I642" i="3"/>
  <c r="I644" i="3"/>
  <c r="G646" i="3"/>
  <c r="I648" i="3"/>
  <c r="J668" i="3"/>
  <c r="E670" i="3"/>
  <c r="E674" i="3"/>
  <c r="G679" i="3"/>
  <c r="E682" i="3"/>
  <c r="H684" i="3"/>
  <c r="E686" i="3"/>
  <c r="H690" i="3"/>
  <c r="G706" i="3"/>
  <c r="E735" i="3"/>
  <c r="C739" i="3"/>
  <c r="I745" i="3"/>
  <c r="H759" i="3"/>
  <c r="G786" i="3"/>
  <c r="H149" i="3"/>
  <c r="I158" i="3"/>
  <c r="F161" i="3"/>
  <c r="I166" i="3"/>
  <c r="F207" i="3"/>
  <c r="I213" i="3"/>
  <c r="J217" i="3"/>
  <c r="J229" i="3"/>
  <c r="J236" i="3"/>
  <c r="C264" i="3"/>
  <c r="G280" i="3"/>
  <c r="G286" i="3"/>
  <c r="I290" i="3"/>
  <c r="H323" i="3"/>
  <c r="J344" i="3"/>
  <c r="J351" i="3"/>
  <c r="G456" i="3"/>
  <c r="E461" i="3"/>
  <c r="F571" i="3"/>
  <c r="G587" i="3"/>
  <c r="E630" i="3"/>
  <c r="F638" i="3"/>
  <c r="E677" i="3"/>
  <c r="E517" i="3"/>
  <c r="F522" i="3"/>
  <c r="E556" i="3"/>
  <c r="G571" i="3"/>
  <c r="E579" i="3"/>
  <c r="F581" i="3"/>
  <c r="I587" i="3"/>
  <c r="J616" i="3"/>
  <c r="J627" i="3"/>
  <c r="F630" i="3"/>
  <c r="F632" i="3"/>
  <c r="G638" i="3"/>
  <c r="J646" i="3"/>
  <c r="G671" i="3"/>
  <c r="G677" i="3"/>
  <c r="I686" i="3"/>
  <c r="I729" i="3"/>
  <c r="H739" i="3"/>
  <c r="I786" i="3"/>
  <c r="F146" i="3"/>
  <c r="J150" i="3"/>
  <c r="G156" i="3"/>
  <c r="G211" i="3"/>
  <c r="E352" i="3"/>
  <c r="J461" i="3"/>
  <c r="F517" i="3"/>
  <c r="G524" i="3"/>
  <c r="G556" i="3"/>
  <c r="I559" i="3"/>
  <c r="I571" i="3"/>
  <c r="F579" i="3"/>
  <c r="I581" i="3"/>
  <c r="J587" i="3"/>
  <c r="I630" i="3"/>
  <c r="I632" i="3"/>
  <c r="I638" i="3"/>
  <c r="E643" i="3"/>
  <c r="G675" i="3"/>
  <c r="G683" i="3"/>
  <c r="E743" i="3"/>
  <c r="E761" i="3"/>
  <c r="F347" i="3"/>
  <c r="E347" i="3"/>
  <c r="J347" i="3"/>
  <c r="G347" i="3"/>
  <c r="G518" i="3"/>
  <c r="I518" i="3"/>
  <c r="J527" i="3"/>
  <c r="G239" i="3"/>
  <c r="C527" i="3"/>
  <c r="E518" i="3"/>
  <c r="I347" i="3"/>
  <c r="C267" i="3"/>
  <c r="E239" i="3"/>
  <c r="E397" i="3"/>
  <c r="H505" i="3"/>
  <c r="I152" i="3"/>
  <c r="J152" i="3"/>
  <c r="G160" i="3"/>
  <c r="F167" i="3"/>
  <c r="F169" i="3"/>
  <c r="G172" i="3"/>
  <c r="E172" i="3"/>
  <c r="F180" i="3"/>
  <c r="I183" i="3"/>
  <c r="J183" i="3"/>
  <c r="I334" i="3"/>
  <c r="F334" i="3"/>
  <c r="E334" i="3"/>
  <c r="G338" i="3"/>
  <c r="G357" i="3"/>
  <c r="J357" i="3"/>
  <c r="F392" i="3"/>
  <c r="H392" i="3"/>
  <c r="G392" i="3"/>
  <c r="J449" i="3"/>
  <c r="G449" i="3"/>
  <c r="J515" i="3"/>
  <c r="E515" i="3"/>
  <c r="H553" i="3"/>
  <c r="J553" i="3"/>
  <c r="I553" i="3"/>
  <c r="F553" i="3"/>
  <c r="G575" i="3"/>
  <c r="E575" i="3"/>
  <c r="I575" i="3"/>
  <c r="F575" i="3"/>
  <c r="H575" i="3"/>
  <c r="J575" i="3"/>
  <c r="I574" i="3"/>
  <c r="F356" i="3"/>
  <c r="F527" i="3"/>
  <c r="G179" i="3"/>
  <c r="J518" i="3"/>
  <c r="C356" i="3"/>
  <c r="E505" i="3"/>
  <c r="C347" i="3"/>
  <c r="I397" i="3"/>
  <c r="W64" i="1"/>
  <c r="H173" i="3"/>
  <c r="F173" i="3"/>
  <c r="I221" i="3"/>
  <c r="G221" i="3"/>
  <c r="F221" i="3"/>
  <c r="G263" i="3"/>
  <c r="J341" i="3"/>
  <c r="F341" i="3"/>
  <c r="E341" i="3"/>
  <c r="F502" i="3"/>
  <c r="I502" i="3"/>
  <c r="G502" i="3"/>
  <c r="G319" i="3"/>
  <c r="I319" i="3"/>
  <c r="H319" i="3"/>
  <c r="J598" i="3"/>
  <c r="B598" i="3"/>
  <c r="E551" i="3"/>
  <c r="C551" i="3"/>
  <c r="I598" i="3"/>
  <c r="J551" i="3"/>
  <c r="I597" i="3"/>
  <c r="I551" i="3"/>
  <c r="G551" i="3"/>
  <c r="F551" i="3"/>
  <c r="H749" i="3"/>
  <c r="I749" i="3"/>
  <c r="G749" i="3"/>
  <c r="E749" i="3"/>
  <c r="C749" i="3"/>
  <c r="H527" i="3"/>
  <c r="C518" i="3"/>
  <c r="H356" i="3"/>
  <c r="H347" i="3"/>
  <c r="H267" i="3"/>
  <c r="H239" i="3"/>
  <c r="H160" i="3"/>
  <c r="J160" i="3"/>
  <c r="H167" i="3"/>
  <c r="I167" i="3"/>
  <c r="G167" i="3"/>
  <c r="I338" i="3"/>
  <c r="F338" i="3"/>
  <c r="E338" i="3"/>
  <c r="E520" i="3"/>
  <c r="H520" i="3"/>
  <c r="J520" i="3"/>
  <c r="G520" i="3"/>
  <c r="F520" i="3"/>
  <c r="J577" i="3"/>
  <c r="G577" i="3"/>
  <c r="F577" i="3"/>
  <c r="H577" i="3"/>
  <c r="I577" i="3"/>
  <c r="F397" i="3"/>
  <c r="J397" i="3"/>
  <c r="G527" i="3"/>
  <c r="J574" i="3"/>
  <c r="C179" i="3"/>
  <c r="H518" i="3"/>
  <c r="F505" i="3"/>
  <c r="H293" i="3"/>
  <c r="C239" i="3"/>
  <c r="F293" i="3"/>
  <c r="G164" i="3"/>
  <c r="E164" i="3"/>
  <c r="J181" i="3"/>
  <c r="F181" i="3"/>
  <c r="I210" i="3"/>
  <c r="G210" i="3"/>
  <c r="F210" i="3"/>
  <c r="I332" i="3"/>
  <c r="F332" i="3"/>
  <c r="F339" i="3"/>
  <c r="E339" i="3"/>
  <c r="J339" i="3"/>
  <c r="G339" i="3"/>
  <c r="I354" i="3"/>
  <c r="J354" i="3"/>
  <c r="J444" i="3"/>
  <c r="G444" i="3"/>
  <c r="F466" i="3"/>
  <c r="E466" i="3"/>
  <c r="G521" i="3"/>
  <c r="E521" i="3"/>
  <c r="I521" i="3"/>
  <c r="J521" i="3"/>
  <c r="F204" i="3"/>
  <c r="C204" i="3"/>
  <c r="E574" i="3"/>
  <c r="G356" i="3"/>
  <c r="F574" i="3"/>
  <c r="H179" i="3"/>
  <c r="C574" i="3"/>
  <c r="J505" i="3"/>
  <c r="G267" i="3"/>
  <c r="J293" i="3"/>
  <c r="I148" i="3"/>
  <c r="F150" i="3"/>
  <c r="H165" i="3"/>
  <c r="F165" i="3"/>
  <c r="F172" i="3"/>
  <c r="J182" i="3"/>
  <c r="I232" i="3"/>
  <c r="I234" i="3"/>
  <c r="H574" i="3"/>
  <c r="E179" i="3"/>
  <c r="F749" i="3"/>
  <c r="I293" i="3"/>
  <c r="I505" i="3"/>
  <c r="F267" i="3"/>
  <c r="G150" i="3"/>
  <c r="H157" i="3"/>
  <c r="F157" i="3"/>
  <c r="I159" i="3"/>
  <c r="G159" i="3"/>
  <c r="J172" i="3"/>
  <c r="I208" i="3"/>
  <c r="F239" i="3"/>
  <c r="I241" i="3"/>
  <c r="F241" i="3"/>
  <c r="C270" i="3"/>
  <c r="I272" i="3"/>
  <c r="C272" i="3"/>
  <c r="I288" i="3"/>
  <c r="C288" i="3"/>
  <c r="I336" i="3"/>
  <c r="F336" i="3"/>
  <c r="E336" i="3"/>
  <c r="J453" i="3"/>
  <c r="G453" i="3"/>
  <c r="E356" i="3"/>
  <c r="I179" i="3"/>
  <c r="J749" i="3"/>
  <c r="H397" i="3"/>
  <c r="C293" i="3"/>
  <c r="G293" i="3"/>
  <c r="J267" i="3"/>
  <c r="I150" i="3"/>
  <c r="F151" i="3"/>
  <c r="E151" i="3"/>
  <c r="E160" i="3"/>
  <c r="H172" i="3"/>
  <c r="F179" i="3"/>
  <c r="F183" i="3"/>
  <c r="J214" i="3"/>
  <c r="I214" i="3"/>
  <c r="F235" i="3"/>
  <c r="I235" i="3"/>
  <c r="J235" i="3"/>
  <c r="J239" i="3"/>
  <c r="I270" i="3"/>
  <c r="E286" i="3"/>
  <c r="G334" i="3"/>
  <c r="I346" i="3"/>
  <c r="J346" i="3"/>
  <c r="E346" i="3"/>
  <c r="F462" i="3"/>
  <c r="G462" i="3"/>
  <c r="F518" i="3"/>
  <c r="J168" i="3"/>
  <c r="G219" i="3"/>
  <c r="H280" i="3"/>
  <c r="C290" i="3"/>
  <c r="G326" i="3"/>
  <c r="G358" i="3"/>
  <c r="F383" i="3"/>
  <c r="F405" i="3"/>
  <c r="F407" i="3"/>
  <c r="F409" i="3"/>
  <c r="F411" i="3"/>
  <c r="F413" i="3"/>
  <c r="F415" i="3"/>
  <c r="E509" i="3"/>
  <c r="E511" i="3"/>
  <c r="G526" i="3"/>
  <c r="G528" i="3"/>
  <c r="F555" i="3"/>
  <c r="G557" i="3"/>
  <c r="F561" i="3"/>
  <c r="I565" i="3"/>
  <c r="I567" i="3"/>
  <c r="G573" i="3"/>
  <c r="J589" i="3"/>
  <c r="I589" i="3"/>
  <c r="E618" i="3"/>
  <c r="E760" i="3"/>
  <c r="G760" i="3"/>
  <c r="E350" i="3"/>
  <c r="G405" i="3"/>
  <c r="G407" i="3"/>
  <c r="G409" i="3"/>
  <c r="G411" i="3"/>
  <c r="G413" i="3"/>
  <c r="G415" i="3"/>
  <c r="I526" i="3"/>
  <c r="I528" i="3"/>
  <c r="I557" i="3"/>
  <c r="H563" i="3"/>
  <c r="I563" i="3"/>
  <c r="H565" i="3"/>
  <c r="J567" i="3"/>
  <c r="E614" i="3"/>
  <c r="I623" i="3"/>
  <c r="F623" i="3"/>
  <c r="H680" i="3"/>
  <c r="G680" i="3"/>
  <c r="E680" i="3"/>
  <c r="E784" i="3"/>
  <c r="H784" i="3"/>
  <c r="J405" i="3"/>
  <c r="J407" i="3"/>
  <c r="J409" i="3"/>
  <c r="J411" i="3"/>
  <c r="J413" i="3"/>
  <c r="J415" i="3"/>
  <c r="J526" i="3"/>
  <c r="H528" i="3"/>
  <c r="J555" i="3"/>
  <c r="G555" i="3"/>
  <c r="J557" i="3"/>
  <c r="J561" i="3"/>
  <c r="I561" i="3"/>
  <c r="I573" i="3"/>
  <c r="F573" i="3"/>
  <c r="E576" i="3"/>
  <c r="J580" i="3"/>
  <c r="H618" i="3"/>
  <c r="I618" i="3"/>
  <c r="F618" i="3"/>
  <c r="I636" i="3"/>
  <c r="F636" i="3"/>
  <c r="J636" i="3"/>
  <c r="H678" i="3"/>
  <c r="I678" i="3"/>
  <c r="G678" i="3"/>
  <c r="E678" i="3"/>
  <c r="I580" i="3"/>
  <c r="I588" i="3"/>
  <c r="G588" i="3"/>
  <c r="I611" i="3"/>
  <c r="G611" i="3"/>
  <c r="F614" i="3"/>
  <c r="H614" i="3"/>
  <c r="I614" i="3"/>
  <c r="E758" i="3"/>
  <c r="I576" i="3"/>
  <c r="G576" i="3"/>
  <c r="E528" i="3"/>
  <c r="J568" i="3"/>
  <c r="E568" i="3"/>
  <c r="H634" i="3"/>
  <c r="I634" i="3"/>
  <c r="G634" i="3"/>
  <c r="F634" i="3"/>
  <c r="E555" i="3"/>
  <c r="F565" i="3"/>
  <c r="G567" i="3"/>
  <c r="H583" i="3"/>
  <c r="I583" i="3"/>
  <c r="F583" i="3"/>
  <c r="F612" i="3"/>
  <c r="J612" i="3"/>
  <c r="I612" i="3"/>
  <c r="I622" i="3"/>
  <c r="F622" i="3"/>
  <c r="H622" i="3"/>
  <c r="I696" i="3"/>
  <c r="H696" i="3"/>
  <c r="G696" i="3"/>
  <c r="E696" i="3"/>
  <c r="C696" i="3"/>
  <c r="G581" i="3"/>
  <c r="E619" i="3"/>
  <c r="G628" i="3"/>
  <c r="G630" i="3"/>
  <c r="E635" i="3"/>
  <c r="G640" i="3"/>
  <c r="E642" i="3"/>
  <c r="H674" i="3"/>
  <c r="G676" i="3"/>
  <c r="E681" i="3"/>
  <c r="H682" i="3"/>
  <c r="E684" i="3"/>
  <c r="E685" i="3"/>
  <c r="E690" i="3"/>
  <c r="I700" i="3"/>
  <c r="I702" i="3"/>
  <c r="C729" i="3"/>
  <c r="C737" i="3"/>
  <c r="C745" i="3"/>
  <c r="E757" i="3"/>
  <c r="G761" i="3"/>
  <c r="G616" i="3"/>
  <c r="G632" i="3"/>
  <c r="G642" i="3"/>
  <c r="E675" i="3"/>
  <c r="E683" i="3"/>
  <c r="G684" i="3"/>
  <c r="C727" i="3"/>
  <c r="C735" i="3"/>
  <c r="C743" i="3"/>
  <c r="I761" i="3"/>
  <c r="C700" i="3"/>
  <c r="C702" i="3"/>
  <c r="P66" i="1"/>
  <c r="E70" i="2"/>
  <c r="D46" i="3"/>
  <c r="S66" i="1"/>
  <c r="D70" i="2"/>
  <c r="T66" i="1"/>
  <c r="Q66" i="1"/>
  <c r="M66" i="1"/>
  <c r="Q64" i="1" l="1"/>
  <c r="N66" i="1"/>
  <c r="F67" i="1"/>
</calcChain>
</file>

<file path=xl/sharedStrings.xml><?xml version="1.0" encoding="utf-8"?>
<sst xmlns="http://schemas.openxmlformats.org/spreadsheetml/2006/main" count="765" uniqueCount="344">
  <si>
    <t>Private Seilbahn</t>
  </si>
  <si>
    <t>Telefonleitung</t>
  </si>
  <si>
    <t>Anderes linienförmiges Flughindernis</t>
  </si>
  <si>
    <t>Impianto a fune in servizio privato</t>
  </si>
  <si>
    <t>Impianto a fune in servizio pubblico</t>
  </si>
  <si>
    <t>Elettrodotto</t>
  </si>
  <si>
    <t>Cavo telefonico</t>
  </si>
  <si>
    <t>Altro ostacolo lineare alla navigazione aerea</t>
  </si>
  <si>
    <t>Ostacolo verticale alla navigazione aerea</t>
  </si>
  <si>
    <t>ANLAGETYP</t>
  </si>
  <si>
    <t>SPRACHE</t>
  </si>
  <si>
    <t>Deutsch</t>
  </si>
  <si>
    <t>Italiano</t>
  </si>
  <si>
    <t>ANLAGEUNTERTYP</t>
  </si>
  <si>
    <t>Schussdraht</t>
  </si>
  <si>
    <t>Seilbahn zur Beförderung von Personen und Gütern</t>
  </si>
  <si>
    <t>Filo a sbalzo</t>
  </si>
  <si>
    <t>Andere</t>
  </si>
  <si>
    <t>Öffentliche Seilbahn</t>
  </si>
  <si>
    <t xml:space="preserve"> </t>
  </si>
  <si>
    <t>-</t>
  </si>
  <si>
    <t>GÜLTIGKEITSLISTEN</t>
  </si>
  <si>
    <t>MATERIAL</t>
  </si>
  <si>
    <t>Stahl</t>
  </si>
  <si>
    <t>Holz</t>
  </si>
  <si>
    <t>Beton</t>
  </si>
  <si>
    <t>Überdachte Konstruktion</t>
  </si>
  <si>
    <t>Acciaio</t>
  </si>
  <si>
    <t>Legno</t>
  </si>
  <si>
    <t>Calcestruzzo</t>
  </si>
  <si>
    <t>Gebäude</t>
  </si>
  <si>
    <t>Trägerfahrzeug</t>
  </si>
  <si>
    <t>Baum</t>
  </si>
  <si>
    <t>Edificio</t>
  </si>
  <si>
    <t>Costruzione con copertura</t>
  </si>
  <si>
    <t>Motrice</t>
  </si>
  <si>
    <t>Albero</t>
  </si>
  <si>
    <t>LISTEN FÜR KOMBINATIONSFELDER</t>
  </si>
  <si>
    <t>GENAUIGKEIT</t>
  </si>
  <si>
    <t>Straße:</t>
  </si>
  <si>
    <t>Nr.:</t>
  </si>
  <si>
    <t>Plz.:</t>
  </si>
  <si>
    <t>KONTROLLKÄSTCHEN</t>
  </si>
  <si>
    <t>QUERUNGEN</t>
  </si>
  <si>
    <t>X</t>
  </si>
  <si>
    <t>Y</t>
  </si>
  <si>
    <t>Masten</t>
  </si>
  <si>
    <t>EDS</t>
  </si>
  <si>
    <t>TEXTFELDER</t>
  </si>
  <si>
    <t>Ländliches Wegenetz (ohne Forststrassen)</t>
  </si>
  <si>
    <t>Gewässer</t>
  </si>
  <si>
    <t>Wohnsiedlungen</t>
  </si>
  <si>
    <t>Öffentliche Gebäude</t>
  </si>
  <si>
    <t>Industriegebiet</t>
  </si>
  <si>
    <t>PUNKTTYP</t>
  </si>
  <si>
    <t>Talstation</t>
  </si>
  <si>
    <t>Bergstation</t>
  </si>
  <si>
    <t>Zwischenstütze</t>
  </si>
  <si>
    <t>Stazione a valle</t>
  </si>
  <si>
    <t>Stazione a monte</t>
  </si>
  <si>
    <t>Sostegno intermedio</t>
  </si>
  <si>
    <t>BETREIBER</t>
  </si>
  <si>
    <t>Leitungstyp</t>
  </si>
  <si>
    <t>Nr.</t>
  </si>
  <si>
    <t>N°</t>
  </si>
  <si>
    <t>Indirizzo o sede:</t>
  </si>
  <si>
    <t>Via:</t>
  </si>
  <si>
    <t>N°:</t>
  </si>
  <si>
    <t>Cap.:</t>
  </si>
  <si>
    <t>Anlagetyp:</t>
  </si>
  <si>
    <t>Tipo impianto:</t>
  </si>
  <si>
    <t>Sottotipo impianto:</t>
  </si>
  <si>
    <t>Comune(i) interessato(i):</t>
  </si>
  <si>
    <t>Betroffene Gemeinde(n):</t>
  </si>
  <si>
    <t>Querung von:</t>
  </si>
  <si>
    <t>Attraversamento di:</t>
  </si>
  <si>
    <t>DATEN ZUR ANLAGE</t>
  </si>
  <si>
    <t>TABELLE</t>
  </si>
  <si>
    <t>TABELLE ZUSATZ E-LEITUNGEN</t>
  </si>
  <si>
    <t>Punkttyp</t>
  </si>
  <si>
    <t>Material</t>
  </si>
  <si>
    <t>Genauigkeit</t>
  </si>
  <si>
    <t>Tipo punto</t>
  </si>
  <si>
    <t>Materiale</t>
  </si>
  <si>
    <t>Precisione</t>
  </si>
  <si>
    <t>tiro</t>
  </si>
  <si>
    <t>Zug</t>
  </si>
  <si>
    <t>Steuernummer:</t>
  </si>
  <si>
    <t>Rete viaria rurale (senza strade forestali)</t>
  </si>
  <si>
    <t>Acque</t>
  </si>
  <si>
    <t>Centri abitati</t>
  </si>
  <si>
    <t>Edifici pubblici</t>
  </si>
  <si>
    <t>Zone industriali</t>
  </si>
  <si>
    <t>Keine Querung</t>
  </si>
  <si>
    <t>Nessun attraversamento</t>
  </si>
  <si>
    <t>Betreiber der Anlage:</t>
  </si>
  <si>
    <t>Gestore dell'impianto:</t>
  </si>
  <si>
    <t>Elemente der Anlage</t>
  </si>
  <si>
    <t>Elementi dell'impianto</t>
  </si>
  <si>
    <t>Rechts</t>
  </si>
  <si>
    <t>Est</t>
  </si>
  <si>
    <t>Hoch</t>
  </si>
  <si>
    <t>Seehöhe</t>
  </si>
  <si>
    <t>Höhe</t>
  </si>
  <si>
    <t>Nord</t>
  </si>
  <si>
    <t>Quota</t>
  </si>
  <si>
    <t>Altezza</t>
  </si>
  <si>
    <t>1)</t>
  </si>
  <si>
    <t>2)</t>
  </si>
  <si>
    <t>Legende/Legenda:</t>
  </si>
  <si>
    <t>Meldung von Luftfahrthindernissen</t>
  </si>
  <si>
    <t>Comunicazione di ostacoli alla navigazione aerea</t>
  </si>
  <si>
    <t>(m)</t>
  </si>
  <si>
    <t>Denominazione:</t>
  </si>
  <si>
    <t>Datum Baubeginn:</t>
  </si>
  <si>
    <t>Data inizio costruzione:</t>
  </si>
  <si>
    <t>Geburtsdatum:</t>
  </si>
  <si>
    <t>Data di nascita:</t>
  </si>
  <si>
    <t>KENNZEICHNUNG</t>
  </si>
  <si>
    <t>Nicht notwendig</t>
  </si>
  <si>
    <t>Farbige Kennzeichnung</t>
  </si>
  <si>
    <t>Segnaletica cromatica</t>
  </si>
  <si>
    <t>Kennzeichnung mit Befeuerung</t>
  </si>
  <si>
    <t>Segnaletica luminosa</t>
  </si>
  <si>
    <t>Kennzeichnung:</t>
  </si>
  <si>
    <t>Segnalazione:</t>
  </si>
  <si>
    <t>Betroffene Gemeinde/n:</t>
  </si>
  <si>
    <t>Comune/i interessato/i:</t>
  </si>
  <si>
    <t>BODENABSTAND</t>
  </si>
  <si>
    <t>Seillänge (m):</t>
  </si>
  <si>
    <t>Impianto (denominazione):</t>
  </si>
  <si>
    <t>in/a:</t>
  </si>
  <si>
    <t>Gebäude/Edificio (1), Überdachte Konstruktion/Costruzione con copertura (2), Trägerfahrzeug/Motrice (3), Baum/Albero (4), Beton/Calcestruzzo (5), Stahl/Acciaio (6), Holz/Legno (7)</t>
  </si>
  <si>
    <t>Elektroleitung</t>
  </si>
  <si>
    <t>Netzspannung &gt; 50 kV</t>
  </si>
  <si>
    <t>Tensione &gt; 50 kV</t>
  </si>
  <si>
    <t>Tipo conduttore</t>
  </si>
  <si>
    <t>Traliccio</t>
  </si>
  <si>
    <t>Nr.[i] zu Nr.[i+1]</t>
  </si>
  <si>
    <t>Nr.[i] a Nr.[i+1]</t>
  </si>
  <si>
    <t>GENERELLE DATEN ZUR LINIE</t>
  </si>
  <si>
    <t>DATI GENERALI DELLA LINEA</t>
  </si>
  <si>
    <t>Portale</t>
  </si>
  <si>
    <r>
      <t xml:space="preserve">Netzspannung </t>
    </r>
    <r>
      <rPr>
        <sz val="10"/>
        <rFont val="Arial"/>
        <family val="2"/>
      </rPr>
      <t>≤</t>
    </r>
    <r>
      <rPr>
        <sz val="10"/>
        <rFont val="Arial"/>
      </rPr>
      <t xml:space="preserve"> 50 kV</t>
    </r>
  </si>
  <si>
    <r>
      <t xml:space="preserve">Tensione </t>
    </r>
    <r>
      <rPr>
        <sz val="10"/>
        <rFont val="Arial"/>
        <family val="2"/>
      </rPr>
      <t>≤</t>
    </r>
    <r>
      <rPr>
        <sz val="10"/>
        <rFont val="Arial"/>
      </rPr>
      <t xml:space="preserve"> 50 kV</t>
    </r>
  </si>
  <si>
    <t>Teleferica temporanea</t>
  </si>
  <si>
    <t>Ortsveränderliche Materialseilbahn</t>
  </si>
  <si>
    <t>Abbruchdatum:</t>
  </si>
  <si>
    <t>Data smantellamento costruzione:</t>
  </si>
  <si>
    <t>Maximaler Bodenabstand:</t>
  </si>
  <si>
    <t>Altezza massima dal suolo:</t>
  </si>
  <si>
    <t>Altezza mass. dal suolo:</t>
  </si>
  <si>
    <t>UTM WGS84 - ETRS89</t>
  </si>
  <si>
    <t xml:space="preserve">Koordinaten im System UTM WGS84 - ETRS 89/Coordinate nel sistema UTM WGS84 - ETRS 89 </t>
  </si>
  <si>
    <t>Benennung:</t>
  </si>
  <si>
    <t>Anlage (Benennung):</t>
  </si>
  <si>
    <t>Anlageuntertyp:</t>
  </si>
  <si>
    <t>Mehrwertsteuernummer</t>
  </si>
  <si>
    <t>Mehrwertsteuernummer:</t>
  </si>
  <si>
    <t>Telefon:</t>
  </si>
  <si>
    <t>Telefono:</t>
  </si>
  <si>
    <t>Non necessaria</t>
  </si>
  <si>
    <t>geboren am/nato-a il:</t>
  </si>
  <si>
    <t>GÜLTIGKEITSPRÜFUNGEN</t>
  </si>
  <si>
    <t>Mehrwertsteuernr./Partita IVA:</t>
  </si>
  <si>
    <t>Abspannportal</t>
  </si>
  <si>
    <t>Traliccio a pino</t>
  </si>
  <si>
    <t>Traliccio a delta</t>
  </si>
  <si>
    <t>Deltamast</t>
  </si>
  <si>
    <t>Zwischenstütze/Sostegno intermedio</t>
  </si>
  <si>
    <t>Elektroleitung mit Spannung &gt; 50 kV</t>
  </si>
  <si>
    <t>Eingabefeld</t>
  </si>
  <si>
    <t>Auswahlliste Punkttyp</t>
  </si>
  <si>
    <t>Auswahlliste Genauigkeit, Bedingte Formatierung</t>
  </si>
  <si>
    <t>Nach- u. Vorname oder Bezeichnung:</t>
  </si>
  <si>
    <t>Cognome e nome o Denominazione:</t>
  </si>
  <si>
    <t>Nach- und Vorname oder Bezeichnung/Cognome e nome o denominazione:</t>
  </si>
  <si>
    <t>Steuernummer</t>
  </si>
  <si>
    <t>Geburtsdatum</t>
  </si>
  <si>
    <t>Datum Baubeginn</t>
  </si>
  <si>
    <t>MELDEFORMULAR</t>
  </si>
  <si>
    <t>Unterschrift des Betreibers</t>
  </si>
  <si>
    <t>Firma del gestore: _______________________________</t>
  </si>
  <si>
    <t>Data di comunicazione:</t>
  </si>
  <si>
    <t>Meldedatum:</t>
  </si>
  <si>
    <r>
      <t xml:space="preserve">Abbruchdatum:
</t>
    </r>
    <r>
      <rPr>
        <sz val="8"/>
        <rFont val="Times New Roman"/>
        <family val="1"/>
      </rPr>
      <t>nur für ortsveränd. Materials. (max. 90 Tage)</t>
    </r>
  </si>
  <si>
    <t>solo per teleferiche temporanee (mass. 90 giorni)</t>
  </si>
  <si>
    <t>nur für ortsveränd. Materialseilb. (max. 90 Tage)</t>
  </si>
  <si>
    <t>Meldung des Abbruches - Comunicazione di smantellamento</t>
  </si>
  <si>
    <t>Dieser Abschnitt ist nur auszufüllen wenn bei der Meldung des Baubeginnes kein Abbruchdatum</t>
  </si>
  <si>
    <t>Data di smantellamento:</t>
  </si>
  <si>
    <t>angegeben wurde.</t>
  </si>
  <si>
    <t>Da compilare soltanto se in data di comunicazione non è stata specificata la data di smantellamento.</t>
  </si>
  <si>
    <t xml:space="preserve"> kV</t>
  </si>
  <si>
    <t xml:space="preserve"> A</t>
  </si>
  <si>
    <t>Seehöhe
[m]</t>
  </si>
  <si>
    <t>Quota
[m]</t>
  </si>
  <si>
    <t>Höhe
[m]</t>
  </si>
  <si>
    <t>Altezza
[m]</t>
  </si>
  <si>
    <t>Schräge Seillänge [m]:</t>
  </si>
  <si>
    <t>Lunghezza inclinata fune [m]:</t>
  </si>
  <si>
    <t>d
[mm]</t>
  </si>
  <si>
    <t>Ø
[mm²]</t>
  </si>
  <si>
    <t>ρ spez.
[kg/m]</t>
  </si>
  <si>
    <t>hi
[m]</t>
  </si>
  <si>
    <t>Geburtsgemeinde:</t>
  </si>
  <si>
    <t>Comune di nascita:</t>
  </si>
  <si>
    <t>Adresse oder Sitz:</t>
  </si>
  <si>
    <t>Gemeinde - Provinz - Staat:</t>
  </si>
  <si>
    <t>Comune - Provincia - Stato:</t>
  </si>
  <si>
    <t>Partita I.V.A.:</t>
  </si>
  <si>
    <t>Codice Fiscale:</t>
  </si>
  <si>
    <t>Tensione [kV]:</t>
  </si>
  <si>
    <t>Spannung [kV] :</t>
  </si>
  <si>
    <t>Stromstärke   [A] :</t>
  </si>
  <si>
    <t>di
[m]</t>
  </si>
  <si>
    <t>Portata in corrente   [A]:</t>
  </si>
  <si>
    <t>(dient zur Seitennumierung)</t>
  </si>
  <si>
    <t>HINTS</t>
  </si>
  <si>
    <t xml:space="preserve">   -&gt; nur bei natürlichen Personen auszufüllen</t>
  </si>
  <si>
    <t xml:space="preserve">   -&gt; da compilare solo se si tratta di persona fisica</t>
  </si>
  <si>
    <t xml:space="preserve">   -&gt; nur bei ortsveränderlichen Materialseilbahnen auszufüllen</t>
  </si>
  <si>
    <t xml:space="preserve">   -&gt; da compilare solo se si tratta di teleferica temporanea</t>
  </si>
  <si>
    <t xml:space="preserve">   -&gt; nur bei linienförmigen Hindernissen anzukreuzen</t>
  </si>
  <si>
    <t xml:space="preserve">   -&gt; da barrare solo se si tratta di ostacoli lineari</t>
  </si>
  <si>
    <t xml:space="preserve">   -&gt; nur bei linienförmigen Hindernissen auszufüllen</t>
  </si>
  <si>
    <t xml:space="preserve">   -&gt; da compilare solo se si tratta di ostacoli lineari</t>
  </si>
  <si>
    <t xml:space="preserve">   -&gt; bei Elektroleitungen &gt; 50 kV auch Daten bzgl. Elektrosmogkataster eingeben</t>
  </si>
  <si>
    <t xml:space="preserve">   -&gt; bei bestehenden Anlagen das mutmaßliche Aufbaudatum eingeben</t>
  </si>
  <si>
    <t xml:space="preserve">   -&gt; per impianti esistenti inserire la data presunta di installazione</t>
  </si>
  <si>
    <t>1. Daten des Betreibers der Anlage</t>
  </si>
  <si>
    <t>1. Dati del gestore dell'impianto</t>
  </si>
  <si>
    <t>2. Dati riguardanti l'impianto</t>
  </si>
  <si>
    <t>2. Daten zur Anlage</t>
  </si>
  <si>
    <t>3. Elemente der Anlage</t>
  </si>
  <si>
    <t>3. Elementi dell'impianto</t>
  </si>
  <si>
    <t xml:space="preserve">Meldedatum </t>
  </si>
  <si>
    <t xml:space="preserve">Abbruchdatum </t>
  </si>
  <si>
    <t>bzw. Sitz/o Sede:</t>
  </si>
  <si>
    <t>wohnhaft in/residente a</t>
  </si>
  <si>
    <t>KOPFZEILE</t>
  </si>
  <si>
    <t>Abteilung Forstwirtschaft - Amt für Forstplanung</t>
  </si>
  <si>
    <t>Ripartizione Foreste - Ufficio Pianificazione Forestale</t>
  </si>
  <si>
    <t xml:space="preserve">   -&gt; per elettrodotti &gt; 50 kV sono da compilare anche i dati riguardanti il catasto dell' elettrosmog</t>
  </si>
  <si>
    <t>Phase R</t>
  </si>
  <si>
    <t>Phase S</t>
  </si>
  <si>
    <t>Phase T</t>
  </si>
  <si>
    <t>Fase R</t>
  </si>
  <si>
    <t>Fase S</t>
  </si>
  <si>
    <t>Fase T</t>
  </si>
  <si>
    <t>Autonome Provinz Bozen - Südtirol</t>
  </si>
  <si>
    <t>Provincia Autonoma di Bolzano - Alto Adige</t>
  </si>
  <si>
    <t xml:space="preserve">      Ländliches Wegenetz (ohne Forststraßen)</t>
  </si>
  <si>
    <t xml:space="preserve">      Gewässer</t>
  </si>
  <si>
    <t xml:space="preserve">      Wohnsiedlungen</t>
  </si>
  <si>
    <t xml:space="preserve">      Öffentliche Gebäude</t>
  </si>
  <si>
    <t xml:space="preserve">      Industriegebiet</t>
  </si>
  <si>
    <t xml:space="preserve">      Rete viaria rurale (senza strade forestali)</t>
  </si>
  <si>
    <t xml:space="preserve">      Acque</t>
  </si>
  <si>
    <t xml:space="preserve">      Centri abitati</t>
  </si>
  <si>
    <t xml:space="preserve">      Edifici pubblici</t>
  </si>
  <si>
    <t xml:space="preserve">      Zone industriali</t>
  </si>
  <si>
    <t>&gt; 60 bis &lt; 100 m</t>
  </si>
  <si>
    <t>≥ 100 bis 150 m</t>
  </si>
  <si>
    <t>&gt; 150 m</t>
  </si>
  <si>
    <t>&gt; 60 fino a &lt; 100 m</t>
  </si>
  <si>
    <t>≥ 100 fino a 150 m</t>
  </si>
  <si>
    <t>Ein-/Zweiseilumlaufbahn</t>
  </si>
  <si>
    <t>Pendelbahn</t>
  </si>
  <si>
    <t>Funivia mono/bifune a movimento unidirezionale</t>
  </si>
  <si>
    <t>Funivia bifune a va e vieni</t>
  </si>
  <si>
    <t>Steuernummer/Codice Fiscale:</t>
  </si>
  <si>
    <t>Vermessung ≤ ±5m</t>
  </si>
  <si>
    <t>Vermessung ≤ ±20m</t>
  </si>
  <si>
    <t>Misurazione ≤ ±5m</t>
  </si>
  <si>
    <t>Misurazione ≤ ±20m</t>
  </si>
  <si>
    <t>Ohne Verm. ≤ ±5m</t>
  </si>
  <si>
    <t>Ohne Verm. ≤ ±20m</t>
  </si>
  <si>
    <t>Senza misur. ≤ ±5m</t>
  </si>
  <si>
    <t>Senza misur. ≤ ±20m</t>
  </si>
  <si>
    <t>3)</t>
  </si>
  <si>
    <t>Beigelegte Dokumentation:</t>
  </si>
  <si>
    <t>BEIGELEGTE DOKUMENTATION</t>
  </si>
  <si>
    <t>Documentazione allegata:</t>
  </si>
  <si>
    <t xml:space="preserve">      Geländekarte mit eingezeichneter Trasse (1:25000)</t>
  </si>
  <si>
    <t xml:space="preserve">      Corografia con il tracciato dell'impianto (1:25000)</t>
  </si>
  <si>
    <t>Geländekarte mit eingezeichneter Trasse (1:25000)</t>
  </si>
  <si>
    <t>Corografia con il tracciato dell'impianto (1:25000)</t>
  </si>
  <si>
    <t>Daten des Luftfahrthindernisses / Dati dell'ostacolo alla navigazione aerea</t>
  </si>
  <si>
    <t>Lunghezza fune (m):</t>
  </si>
  <si>
    <t>__________</t>
  </si>
  <si>
    <t>Vermessung ≤ ±5m/Misurazione ≤ ±5m (1), Ohne Vermessung ≤ ±5m/Senza misurazione ≤ ±5m (2),
Vermessung ≤ ±20m/Misurazione ≤ ±20m (3), Ohne Verm. ≤ ±20m/Senza misur. ≤ ±20m (4)</t>
  </si>
  <si>
    <t xml:space="preserve">      Profilo longitudinale dell'impianto</t>
  </si>
  <si>
    <t xml:space="preserve">      Längsprofil der Anlage</t>
  </si>
  <si>
    <t>Längsprofil der Anlage</t>
  </si>
  <si>
    <t>Profilo longitudinale dell'impianto</t>
  </si>
  <si>
    <t>Senkrechtes Flughindernis</t>
  </si>
  <si>
    <t>&lt; 15 m</t>
  </si>
  <si>
    <t>≥ 15 bis 25 m</t>
  </si>
  <si>
    <t>≥ 15 fino a 25 m</t>
  </si>
  <si>
    <t>Teleferica per il trasporto di persone e cose</t>
  </si>
  <si>
    <t>Öffentliches Verkehrsnetz</t>
  </si>
  <si>
    <t>Rete viaria pubblica</t>
  </si>
  <si>
    <t xml:space="preserve">      Öffentliches Verkehrsnetz</t>
  </si>
  <si>
    <t xml:space="preserve">      Rete viaria pubblica</t>
  </si>
  <si>
    <t>Schlepplift</t>
  </si>
  <si>
    <t>Sciovia</t>
  </si>
  <si>
    <t>Sendemasten</t>
  </si>
  <si>
    <t>Altro</t>
  </si>
  <si>
    <t>Traliccio trasmittente</t>
  </si>
  <si>
    <t xml:space="preserve">   -&gt; bei öffentlichen Seilbahnen auch die Konzessionsnummer, bei Sendemasten auch/nur den ID geografischer Standort angeben</t>
  </si>
  <si>
    <t xml:space="preserve">   -&gt; per impianti a fune in servizio pubblico aggiungere anche il numero di concessione, in caso di traliccio trasmittente anche/solamente l'ID sito geografico</t>
  </si>
  <si>
    <t>Tannenbaummast</t>
  </si>
  <si>
    <t>Traliccio singola terna</t>
  </si>
  <si>
    <t>Gittermast mit einem Drehstromkreis</t>
  </si>
  <si>
    <t>Traliccio doppia terna</t>
  </si>
  <si>
    <t>Gittermast mit zwei Drehstromkreisen</t>
  </si>
  <si>
    <t>Rundmast mit einem Drehstromkreis</t>
  </si>
  <si>
    <t>Palo singola terna</t>
  </si>
  <si>
    <t>Rundmast mit zwei Drehstromkreisen</t>
  </si>
  <si>
    <t>Palo doppia terna</t>
  </si>
  <si>
    <t>Rundmast mit verzwirbelten Leitern</t>
  </si>
  <si>
    <t>Palo con cavi ad elica</t>
  </si>
  <si>
    <t>Zertifizierte E-Mail Adresse (PEC):</t>
  </si>
  <si>
    <t>Indirizzo e-mail certificato (PEC):</t>
  </si>
  <si>
    <t>Notwendig, jedoch nicht erfolgt</t>
  </si>
  <si>
    <t>Necessaria, ma non realizzata</t>
  </si>
  <si>
    <t>Farbige Kennzeichnung und Kennzeichnung mit Befeuerung</t>
  </si>
  <si>
    <t>Segnaletica cromatica e luminosa</t>
  </si>
  <si>
    <t>E-Mail (PEC):</t>
  </si>
  <si>
    <t>Erklärung gemäß Art. 76 des D.P.R. Nr. 445/2000 in geltender Fassung</t>
  </si>
  <si>
    <t>Der/die Antragsteller/in bestätigt die gemachten Angaben, wobei er/sie in Kenntnis der strafrechtlichen Verantwortung bei unwahren Angaben ist.</t>
  </si>
  <si>
    <t>Dichiarazioni ai sensi dell’art. 76 del D.P.R. n. 445/2000 e successive modifiche</t>
  </si>
  <si>
    <t>Il/la richiedente conferma i dati indicati, consapevole della responsabilità penale in caso di dichiarazioni mendaci.</t>
  </si>
  <si>
    <t>Materialkleinseilbahn &lt; 1t</t>
  </si>
  <si>
    <t>Teleferica piccola &lt; 1t</t>
  </si>
  <si>
    <t>Materialgroßseilbahn &gt; 1t</t>
  </si>
  <si>
    <t>Teleferica grande &gt; 1t</t>
  </si>
  <si>
    <t>Infrastruktur für Freizeit</t>
  </si>
  <si>
    <t>Infrastruttura per il tempo libero</t>
  </si>
  <si>
    <t>&gt; 25 bis &lt; 45 m</t>
  </si>
  <si>
    <t>&gt; 25 fino a &lt; 45 m</t>
  </si>
  <si>
    <t>≥ 45 bis 60 m</t>
  </si>
  <si>
    <t>≥ 45 fino a 60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</si>
</sst>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5" formatCode="d/m/yyyy;@"/>
  </numFmts>
  <fonts count="26" x14ac:knownFonts="1">
    <font>
      <sz val="10"/>
      <name val="Arial"/>
    </font>
    <font>
      <sz val="10"/>
      <name val="Arial"/>
    </font>
    <font>
      <sz val="8"/>
      <name val="Tahoma"/>
      <family val="2"/>
    </font>
    <font>
      <sz val="8"/>
      <name val="Arial"/>
      <family val="2"/>
    </font>
    <font>
      <b/>
      <sz val="10"/>
      <name val="Arial"/>
      <family val="2"/>
    </font>
    <font>
      <sz val="10"/>
      <name val="Arial"/>
      <family val="2"/>
    </font>
    <font>
      <sz val="9"/>
      <name val="Arial"/>
      <family val="2"/>
    </font>
    <font>
      <sz val="9"/>
      <name val="Times New Roman"/>
      <family val="1"/>
    </font>
    <font>
      <sz val="10"/>
      <name val="Times New Roman"/>
      <family val="1"/>
    </font>
    <font>
      <i/>
      <sz val="10"/>
      <name val="Times New Roman"/>
      <family val="1"/>
    </font>
    <font>
      <vertAlign val="superscript"/>
      <sz val="10"/>
      <name val="Times New Roman"/>
      <family val="1"/>
    </font>
    <font>
      <b/>
      <sz val="14"/>
      <name val="Times New Roman"/>
      <family val="1"/>
    </font>
    <font>
      <b/>
      <sz val="10"/>
      <name val="Times New Roman"/>
      <family val="1"/>
    </font>
    <font>
      <b/>
      <u/>
      <sz val="10"/>
      <name val="Times New Roman"/>
      <family val="1"/>
    </font>
    <font>
      <i/>
      <sz val="9"/>
      <name val="Times New Roman"/>
      <family val="1"/>
    </font>
    <font>
      <i/>
      <vertAlign val="superscript"/>
      <sz val="9"/>
      <name val="Times New Roman"/>
      <family val="1"/>
    </font>
    <font>
      <sz val="9"/>
      <color indexed="10"/>
      <name val="Arial"/>
      <family val="2"/>
    </font>
    <font>
      <sz val="6"/>
      <name val="Arial"/>
      <family val="2"/>
    </font>
    <font>
      <sz val="9"/>
      <name val="Arial"/>
      <family val="2"/>
    </font>
    <font>
      <sz val="9"/>
      <color indexed="12"/>
      <name val="Arial"/>
      <family val="2"/>
    </font>
    <font>
      <u/>
      <sz val="10"/>
      <color indexed="12"/>
      <name val="Arial"/>
      <family val="2"/>
    </font>
    <font>
      <sz val="8"/>
      <name val="Times New Roman"/>
      <family val="1"/>
    </font>
    <font>
      <sz val="7"/>
      <name val="Times New Roman"/>
      <family val="1"/>
    </font>
    <font>
      <b/>
      <sz val="12"/>
      <name val="Times New Roman"/>
      <family val="1"/>
    </font>
    <font>
      <b/>
      <sz val="9"/>
      <name val="Arial"/>
      <family val="2"/>
    </font>
    <font>
      <b/>
      <sz val="12"/>
      <name val="Arial"/>
      <family val="2"/>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195">
    <xf numFmtId="0" fontId="0" fillId="0" borderId="0" xfId="0"/>
    <xf numFmtId="0" fontId="0" fillId="2" borderId="0" xfId="0" applyFill="1"/>
    <xf numFmtId="49" fontId="0" fillId="0" borderId="0" xfId="0" applyNumberFormat="1"/>
    <xf numFmtId="0" fontId="1" fillId="0" borderId="0" xfId="0" applyFont="1"/>
    <xf numFmtId="0" fontId="4" fillId="0" borderId="0" xfId="0" applyFont="1"/>
    <xf numFmtId="0" fontId="0" fillId="0" borderId="0" xfId="0" applyAlignment="1">
      <alignment wrapText="1"/>
    </xf>
    <xf numFmtId="0" fontId="5" fillId="0" borderId="0" xfId="0" applyFont="1"/>
    <xf numFmtId="0" fontId="5" fillId="0" borderId="0" xfId="0" applyFont="1" applyAlignment="1"/>
    <xf numFmtId="0" fontId="0" fillId="0" borderId="0" xfId="0" applyAlignment="1"/>
    <xf numFmtId="0" fontId="0" fillId="0" borderId="0" xfId="0" applyFill="1"/>
    <xf numFmtId="0" fontId="0" fillId="3" borderId="0" xfId="0" applyFill="1"/>
    <xf numFmtId="0" fontId="6" fillId="0" borderId="0" xfId="0" applyFont="1" applyFill="1"/>
    <xf numFmtId="0" fontId="5" fillId="0" borderId="0" xfId="0" applyFont="1" applyAlignment="1">
      <alignment wrapText="1"/>
    </xf>
    <xf numFmtId="0" fontId="18" fillId="0" borderId="0" xfId="0" applyFont="1" applyFill="1" applyBorder="1" applyAlignment="1">
      <alignment horizontal="left" vertical="center"/>
    </xf>
    <xf numFmtId="14" fontId="1" fillId="0" borderId="0" xfId="0" applyNumberFormat="1" applyFont="1"/>
    <xf numFmtId="175" fontId="0" fillId="0" borderId="0" xfId="0" applyNumberFormat="1"/>
    <xf numFmtId="1" fontId="0" fillId="0" borderId="0" xfId="0" applyNumberFormat="1"/>
    <xf numFmtId="0" fontId="6" fillId="0" borderId="0" xfId="0" applyFont="1" applyProtection="1">
      <protection hidden="1"/>
    </xf>
    <xf numFmtId="0" fontId="24" fillId="4" borderId="0" xfId="0" applyFont="1" applyFill="1" applyBorder="1" applyAlignment="1" applyProtection="1">
      <alignment horizontal="left"/>
      <protection hidden="1"/>
    </xf>
    <xf numFmtId="0" fontId="6" fillId="4"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18" fillId="0" borderId="0"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0" xfId="0" applyFont="1" applyBorder="1" applyAlignment="1" applyProtection="1">
      <protection hidden="1"/>
    </xf>
    <xf numFmtId="0" fontId="6" fillId="0" borderId="0" xfId="0" applyFont="1" applyFill="1" applyBorder="1" applyAlignment="1" applyProtection="1">
      <protection hidden="1"/>
    </xf>
    <xf numFmtId="49" fontId="6" fillId="0" borderId="0" xfId="0" applyNumberFormat="1" applyFont="1" applyFill="1" applyBorder="1" applyAlignment="1" applyProtection="1">
      <protection hidden="1"/>
    </xf>
    <xf numFmtId="0" fontId="19" fillId="0" borderId="0" xfId="0" applyFont="1" applyFill="1" applyProtection="1">
      <protection hidden="1"/>
    </xf>
    <xf numFmtId="14" fontId="6" fillId="0" borderId="0" xfId="0" applyNumberFormat="1" applyFont="1" applyBorder="1" applyProtection="1">
      <protection hidden="1"/>
    </xf>
    <xf numFmtId="175" fontId="6" fillId="0" borderId="0" xfId="0" applyNumberFormat="1" applyFont="1" applyFill="1" applyProtection="1">
      <protection hidden="1"/>
    </xf>
    <xf numFmtId="0" fontId="6" fillId="0" borderId="0" xfId="0" applyFont="1" applyBorder="1" applyProtection="1">
      <protection hidden="1"/>
    </xf>
    <xf numFmtId="0" fontId="6" fillId="0" borderId="0" xfId="0" applyFont="1" applyFill="1" applyProtection="1">
      <protection hidden="1"/>
    </xf>
    <xf numFmtId="1" fontId="6" fillId="0" borderId="0" xfId="0" applyNumberFormat="1" applyFont="1" applyFill="1" applyBorder="1" applyAlignment="1" applyProtection="1">
      <alignment horizontal="left"/>
      <protection hidden="1"/>
    </xf>
    <xf numFmtId="3" fontId="6" fillId="0" borderId="0" xfId="0" applyNumberFormat="1" applyFont="1" applyProtection="1">
      <protection hidden="1"/>
    </xf>
    <xf numFmtId="0" fontId="0" fillId="0" borderId="0" xfId="0" applyProtection="1">
      <protection hidden="1"/>
    </xf>
    <xf numFmtId="49" fontId="6" fillId="0" borderId="0" xfId="0" applyNumberFormat="1" applyFont="1" applyProtection="1">
      <protection hidden="1"/>
    </xf>
    <xf numFmtId="0" fontId="24" fillId="4" borderId="0" xfId="0" applyFont="1" applyFill="1" applyProtection="1">
      <protection hidden="1"/>
    </xf>
    <xf numFmtId="0" fontId="6" fillId="4" borderId="0" xfId="0" applyFont="1" applyFill="1" applyProtection="1">
      <protection hidden="1"/>
    </xf>
    <xf numFmtId="0" fontId="6" fillId="0" borderId="0" xfId="0" applyFont="1" applyAlignment="1" applyProtection="1">
      <alignment vertical="top"/>
      <protection hidden="1"/>
    </xf>
    <xf numFmtId="0" fontId="6" fillId="0" borderId="0" xfId="0" applyFont="1" applyAlignment="1" applyProtection="1">
      <protection hidden="1"/>
    </xf>
    <xf numFmtId="0" fontId="6" fillId="0" borderId="0" xfId="0" applyFont="1" applyFill="1" applyAlignment="1" applyProtection="1">
      <protection hidden="1"/>
    </xf>
    <xf numFmtId="0" fontId="16" fillId="0" borderId="0" xfId="0" applyFont="1" applyFill="1" applyBorder="1" applyAlignment="1" applyProtection="1">
      <alignment horizontal="left" vertical="center"/>
      <protection hidden="1"/>
    </xf>
    <xf numFmtId="1" fontId="6" fillId="0" borderId="0" xfId="0" applyNumberFormat="1" applyFont="1" applyFill="1" applyBorder="1" applyAlignment="1" applyProtection="1">
      <protection hidden="1"/>
    </xf>
    <xf numFmtId="0" fontId="6" fillId="0" borderId="0" xfId="0" applyFont="1" applyBorder="1" applyAlignment="1" applyProtection="1">
      <alignment vertical="center" wrapText="1"/>
      <protection hidden="1"/>
    </xf>
    <xf numFmtId="0" fontId="6" fillId="0" borderId="0" xfId="0" applyFont="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175" fontId="18" fillId="3" borderId="3" xfId="0" applyNumberFormat="1" applyFont="1" applyFill="1" applyBorder="1" applyProtection="1">
      <protection locked="0" hidden="1"/>
    </xf>
    <xf numFmtId="1" fontId="6" fillId="3" borderId="3" xfId="0" applyNumberFormat="1" applyFont="1" applyFill="1" applyBorder="1" applyAlignment="1" applyProtection="1">
      <protection locked="0" hidden="1"/>
    </xf>
    <xf numFmtId="175" fontId="6" fillId="3" borderId="3" xfId="0" applyNumberFormat="1" applyFont="1" applyFill="1" applyBorder="1" applyAlignment="1" applyProtection="1">
      <protection locked="0" hidden="1"/>
    </xf>
    <xf numFmtId="0" fontId="6" fillId="0" borderId="3" xfId="0" applyFont="1" applyBorder="1" applyAlignment="1" applyProtection="1">
      <alignment horizontal="center"/>
      <protection locked="0" hidden="1"/>
    </xf>
    <xf numFmtId="0" fontId="18" fillId="0" borderId="3" xfId="0" applyFont="1" applyBorder="1" applyProtection="1">
      <protection locked="0" hidden="1"/>
    </xf>
    <xf numFmtId="0" fontId="6" fillId="0" borderId="3" xfId="0" applyFont="1" applyBorder="1" applyProtection="1">
      <protection locked="0" hidden="1"/>
    </xf>
    <xf numFmtId="0" fontId="6" fillId="0" borderId="0" xfId="0" applyFont="1" applyBorder="1" applyProtection="1">
      <protection locked="0" hidden="1"/>
    </xf>
    <xf numFmtId="49" fontId="18" fillId="0" borderId="0" xfId="0" applyNumberFormat="1" applyFont="1" applyFill="1" applyBorder="1" applyAlignment="1" applyProtection="1">
      <alignment horizontal="left"/>
      <protection hidden="1"/>
    </xf>
    <xf numFmtId="0" fontId="18" fillId="0" borderId="0" xfId="0" applyFont="1" applyFill="1" applyProtection="1">
      <protection hidden="1"/>
    </xf>
    <xf numFmtId="0" fontId="18" fillId="0" borderId="0" xfId="0" applyFont="1" applyProtection="1">
      <protection hidden="1"/>
    </xf>
    <xf numFmtId="49" fontId="18" fillId="0" borderId="0" xfId="0" applyNumberFormat="1" applyFont="1" applyFill="1" applyBorder="1" applyAlignment="1" applyProtection="1">
      <alignment horizontal="center"/>
      <protection hidden="1"/>
    </xf>
    <xf numFmtId="49" fontId="18" fillId="3" borderId="3" xfId="0" applyNumberFormat="1" applyFont="1" applyFill="1" applyBorder="1" applyAlignment="1" applyProtection="1">
      <alignment horizontal="left"/>
      <protection locked="0" hidden="1"/>
    </xf>
    <xf numFmtId="0" fontId="8" fillId="0" borderId="0" xfId="0" applyFont="1" applyProtection="1">
      <protection hidden="1"/>
    </xf>
    <xf numFmtId="0" fontId="8" fillId="0" borderId="0" xfId="0" applyFont="1" applyAlignment="1" applyProtection="1">
      <protection hidden="1"/>
    </xf>
    <xf numFmtId="0" fontId="8" fillId="0" borderId="4" xfId="0" applyFont="1" applyBorder="1" applyProtection="1">
      <protection hidden="1"/>
    </xf>
    <xf numFmtId="0" fontId="8" fillId="0" borderId="5" xfId="0" applyFont="1" applyBorder="1" applyProtection="1">
      <protection hidden="1"/>
    </xf>
    <xf numFmtId="0" fontId="8" fillId="0" borderId="5" xfId="0" applyFont="1" applyBorder="1" applyAlignment="1" applyProtection="1">
      <protection hidden="1"/>
    </xf>
    <xf numFmtId="0" fontId="8" fillId="0" borderId="6" xfId="0" applyFont="1" applyBorder="1" applyProtection="1">
      <protection hidden="1"/>
    </xf>
    <xf numFmtId="0" fontId="13" fillId="0" borderId="7" xfId="0" applyFont="1" applyBorder="1" applyProtection="1">
      <protection hidden="1"/>
    </xf>
    <xf numFmtId="0" fontId="13" fillId="0" borderId="0" xfId="0" applyFont="1" applyBorder="1" applyProtection="1">
      <protection hidden="1"/>
    </xf>
    <xf numFmtId="0" fontId="8" fillId="0" borderId="0" xfId="0" applyFont="1" applyBorder="1" applyAlignment="1" applyProtection="1">
      <protection hidden="1"/>
    </xf>
    <xf numFmtId="0" fontId="8" fillId="0" borderId="8" xfId="0" applyFont="1" applyBorder="1" applyProtection="1">
      <protection hidden="1"/>
    </xf>
    <xf numFmtId="0" fontId="13" fillId="0" borderId="9" xfId="0" applyFont="1" applyBorder="1" applyProtection="1">
      <protection hidden="1"/>
    </xf>
    <xf numFmtId="0" fontId="8" fillId="0" borderId="10" xfId="0" applyFont="1" applyBorder="1" applyProtection="1">
      <protection hidden="1"/>
    </xf>
    <xf numFmtId="0" fontId="8" fillId="0" borderId="2" xfId="0" applyFont="1" applyBorder="1" applyProtection="1">
      <protection hidden="1"/>
    </xf>
    <xf numFmtId="0" fontId="8" fillId="0" borderId="7" xfId="0" applyFont="1" applyBorder="1" applyProtection="1">
      <protection hidden="1"/>
    </xf>
    <xf numFmtId="0" fontId="8" fillId="0" borderId="1" xfId="0" applyFont="1" applyBorder="1" applyProtection="1">
      <protection hidden="1"/>
    </xf>
    <xf numFmtId="0" fontId="8" fillId="0" borderId="9" xfId="0" applyFont="1" applyBorder="1" applyProtection="1">
      <protection hidden="1"/>
    </xf>
    <xf numFmtId="0" fontId="12" fillId="0" borderId="11" xfId="0" applyFont="1" applyBorder="1" applyAlignment="1" applyProtection="1">
      <alignment horizontal="left" vertical="top" wrapText="1"/>
      <protection hidden="1"/>
    </xf>
    <xf numFmtId="0" fontId="8" fillId="0" borderId="12" xfId="0" applyFont="1" applyBorder="1" applyProtection="1">
      <protection hidden="1"/>
    </xf>
    <xf numFmtId="0" fontId="8" fillId="0" borderId="6" xfId="0" applyFont="1" applyBorder="1" applyAlignment="1" applyProtection="1">
      <protection hidden="1"/>
    </xf>
    <xf numFmtId="0" fontId="8" fillId="0" borderId="4" xfId="0" applyFont="1" applyBorder="1" applyAlignment="1" applyProtection="1">
      <protection hidden="1"/>
    </xf>
    <xf numFmtId="0" fontId="8" fillId="0" borderId="0" xfId="0" applyFont="1" applyBorder="1" applyAlignment="1" applyProtection="1">
      <alignment horizontal="left" wrapText="1"/>
      <protection hidden="1"/>
    </xf>
    <xf numFmtId="0" fontId="8" fillId="0" borderId="8" xfId="0" applyFont="1" applyBorder="1" applyAlignment="1" applyProtection="1">
      <alignment horizontal="left" wrapText="1"/>
      <protection hidden="1"/>
    </xf>
    <xf numFmtId="14" fontId="8" fillId="0" borderId="0" xfId="0" applyNumberFormat="1" applyFont="1" applyBorder="1" applyProtection="1">
      <protection hidden="1"/>
    </xf>
    <xf numFmtId="0" fontId="8" fillId="0" borderId="0" xfId="0" applyFont="1" applyBorder="1" applyProtection="1">
      <protection hidden="1"/>
    </xf>
    <xf numFmtId="0" fontId="22" fillId="0" borderId="7" xfId="0" applyFont="1" applyBorder="1" applyAlignment="1" applyProtection="1">
      <alignment horizontal="left"/>
      <protection hidden="1"/>
    </xf>
    <xf numFmtId="0" fontId="8" fillId="0" borderId="7" xfId="0" applyFont="1" applyBorder="1" applyAlignment="1" applyProtection="1">
      <protection hidden="1"/>
    </xf>
    <xf numFmtId="14" fontId="12" fillId="0" borderId="8" xfId="0" applyNumberFormat="1" applyFont="1" applyBorder="1" applyAlignment="1" applyProtection="1">
      <alignment vertical="center"/>
      <protection hidden="1"/>
    </xf>
    <xf numFmtId="14" fontId="12" fillId="0" borderId="0" xfId="0" applyNumberFormat="1" applyFont="1" applyBorder="1" applyAlignment="1" applyProtection="1">
      <alignment vertical="center"/>
      <protection hidden="1"/>
    </xf>
    <xf numFmtId="0" fontId="8" fillId="0" borderId="12" xfId="0" applyFont="1" applyBorder="1" applyAlignment="1" applyProtection="1">
      <protection hidden="1"/>
    </xf>
    <xf numFmtId="0" fontId="8" fillId="0" borderId="9" xfId="0" applyFont="1" applyBorder="1" applyAlignment="1" applyProtection="1">
      <protection hidden="1"/>
    </xf>
    <xf numFmtId="0" fontId="8" fillId="0" borderId="11" xfId="0" applyFont="1" applyBorder="1" applyAlignment="1" applyProtection="1">
      <protection hidden="1"/>
    </xf>
    <xf numFmtId="0" fontId="8" fillId="0" borderId="7" xfId="0" applyFont="1" applyBorder="1" applyAlignment="1" applyProtection="1">
      <alignment horizontal="left"/>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horizontal="center"/>
      <protection hidden="1"/>
    </xf>
    <xf numFmtId="0" fontId="12" fillId="0" borderId="0" xfId="0" applyFont="1" applyBorder="1" applyAlignment="1" applyProtection="1">
      <protection hidden="1"/>
    </xf>
    <xf numFmtId="0" fontId="8" fillId="0" borderId="7" xfId="0" applyNumberFormat="1" applyFont="1" applyBorder="1" applyProtection="1">
      <protection hidden="1"/>
    </xf>
    <xf numFmtId="0" fontId="12" fillId="0" borderId="8" xfId="0" applyFont="1" applyBorder="1" applyAlignment="1" applyProtection="1">
      <alignment vertical="top" wrapText="1"/>
      <protection hidden="1"/>
    </xf>
    <xf numFmtId="0" fontId="12" fillId="0" borderId="0" xfId="0" applyFont="1" applyBorder="1" applyAlignment="1" applyProtection="1">
      <alignment horizontal="left"/>
      <protection hidden="1"/>
    </xf>
    <xf numFmtId="0" fontId="8" fillId="0" borderId="11" xfId="0" applyFont="1" applyBorder="1" applyProtection="1">
      <protection hidden="1"/>
    </xf>
    <xf numFmtId="0" fontId="12" fillId="0" borderId="11" xfId="0" applyFont="1" applyBorder="1" applyAlignment="1" applyProtection="1">
      <protection hidden="1"/>
    </xf>
    <xf numFmtId="0" fontId="12" fillId="0" borderId="9" xfId="0" applyFont="1" applyBorder="1" applyAlignment="1" applyProtection="1">
      <alignment horizontal="left" vertical="top" wrapText="1"/>
      <protection hidden="1"/>
    </xf>
    <xf numFmtId="0" fontId="8" fillId="0" borderId="5" xfId="0" applyFont="1" applyBorder="1" applyAlignment="1" applyProtection="1">
      <alignment horizontal="center"/>
      <protection hidden="1"/>
    </xf>
    <xf numFmtId="0" fontId="12" fillId="0" borderId="8" xfId="0" applyFont="1" applyBorder="1" applyAlignment="1" applyProtection="1">
      <protection hidden="1"/>
    </xf>
    <xf numFmtId="0" fontId="8" fillId="0" borderId="0" xfId="0" applyFont="1" applyFill="1" applyProtection="1">
      <protection hidden="1"/>
    </xf>
    <xf numFmtId="0" fontId="13" fillId="0" borderId="1" xfId="0" applyFont="1" applyBorder="1" applyProtection="1">
      <protection hidden="1"/>
    </xf>
    <xf numFmtId="0" fontId="8" fillId="0" borderId="0" xfId="0" applyFont="1" applyAlignment="1" applyProtection="1">
      <alignment horizontal="right"/>
      <protection hidden="1"/>
    </xf>
    <xf numFmtId="0" fontId="8" fillId="0" borderId="13" xfId="0" applyFont="1" applyBorder="1" applyProtection="1">
      <protection hidden="1"/>
    </xf>
    <xf numFmtId="0" fontId="8" fillId="0" borderId="13" xfId="0" applyFont="1" applyBorder="1" applyAlignment="1" applyProtection="1">
      <protection hidden="1"/>
    </xf>
    <xf numFmtId="0" fontId="10" fillId="0" borderId="0" xfId="0" applyFont="1" applyAlignment="1" applyProtection="1">
      <alignment horizontal="right" vertical="top"/>
      <protection hidden="1"/>
    </xf>
    <xf numFmtId="0" fontId="9" fillId="0" borderId="0" xfId="0" applyFont="1" applyAlignment="1" applyProtection="1">
      <alignment wrapText="1"/>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8" fillId="0" borderId="1" xfId="0" applyFont="1" applyBorder="1" applyAlignment="1" applyProtection="1">
      <alignment horizontal="center"/>
      <protection hidden="1"/>
    </xf>
    <xf numFmtId="0" fontId="7" fillId="0" borderId="4" xfId="0" applyFont="1" applyBorder="1" applyProtection="1">
      <protection hidden="1"/>
    </xf>
    <xf numFmtId="0" fontId="7" fillId="0" borderId="6" xfId="0" applyFont="1" applyBorder="1" applyProtection="1">
      <protection hidden="1"/>
    </xf>
    <xf numFmtId="0" fontId="7" fillId="0" borderId="1"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7" fillId="0" borderId="7" xfId="0" applyFont="1" applyBorder="1" applyProtection="1">
      <protection hidden="1"/>
    </xf>
    <xf numFmtId="0" fontId="7" fillId="0" borderId="8" xfId="0" applyFont="1" applyBorder="1" applyProtection="1">
      <protection hidden="1"/>
    </xf>
    <xf numFmtId="0" fontId="7" fillId="0" borderId="10"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10" fillId="0" borderId="2" xfId="0" applyFont="1" applyBorder="1" applyAlignment="1" applyProtection="1">
      <alignment horizontal="center"/>
      <protection hidden="1"/>
    </xf>
    <xf numFmtId="0" fontId="8" fillId="0" borderId="0" xfId="0" applyFont="1" applyAlignment="1" applyProtection="1">
      <alignment horizontal="center"/>
      <protection hidden="1"/>
    </xf>
    <xf numFmtId="0" fontId="6" fillId="0" borderId="0" xfId="0" applyFont="1" applyAlignment="1" applyProtection="1">
      <alignment vertical="center"/>
      <protection hidden="1"/>
    </xf>
    <xf numFmtId="0" fontId="6" fillId="0" borderId="4" xfId="0" applyFont="1" applyFill="1" applyBorder="1" applyAlignment="1" applyProtection="1">
      <alignment vertical="center"/>
      <protection hidden="1"/>
    </xf>
    <xf numFmtId="0" fontId="6" fillId="0" borderId="5" xfId="0" applyFont="1" applyFill="1" applyBorder="1" applyProtection="1">
      <protection hidden="1"/>
    </xf>
    <xf numFmtId="0" fontId="6" fillId="0" borderId="6" xfId="0" applyFont="1" applyFill="1" applyBorder="1" applyProtection="1">
      <protection hidden="1"/>
    </xf>
    <xf numFmtId="0" fontId="6" fillId="0" borderId="7" xfId="0" applyFont="1" applyFill="1" applyBorder="1" applyAlignment="1" applyProtection="1">
      <alignment vertical="center"/>
      <protection hidden="1"/>
    </xf>
    <xf numFmtId="0" fontId="6" fillId="0" borderId="0" xfId="0" applyFont="1" applyFill="1" applyBorder="1" applyProtection="1">
      <protection hidden="1"/>
    </xf>
    <xf numFmtId="0" fontId="6" fillId="0" borderId="8" xfId="0" applyFont="1" applyFill="1" applyBorder="1" applyProtection="1">
      <protection hidden="1"/>
    </xf>
    <xf numFmtId="0" fontId="6" fillId="0" borderId="9" xfId="0" applyFont="1" applyFill="1" applyBorder="1" applyAlignment="1" applyProtection="1">
      <alignment vertical="center"/>
      <protection hidden="1"/>
    </xf>
    <xf numFmtId="0" fontId="6" fillId="0" borderId="11" xfId="0" applyFont="1" applyFill="1" applyBorder="1" applyProtection="1">
      <protection hidden="1"/>
    </xf>
    <xf numFmtId="0" fontId="6" fillId="0" borderId="12" xfId="0" applyFont="1" applyFill="1" applyBorder="1" applyProtection="1">
      <protection hidden="1"/>
    </xf>
    <xf numFmtId="0" fontId="19" fillId="0" borderId="0" xfId="0" applyFont="1" applyFill="1" applyAlignment="1" applyProtection="1">
      <alignment vertical="center"/>
      <protection hidden="1"/>
    </xf>
    <xf numFmtId="0" fontId="12" fillId="0" borderId="12" xfId="0" applyFont="1" applyBorder="1" applyAlignment="1" applyProtection="1">
      <alignment horizontal="left" vertical="top" wrapText="1"/>
      <protection hidden="1"/>
    </xf>
    <xf numFmtId="175" fontId="12" fillId="0" borderId="0" xfId="0" applyNumberFormat="1" applyFont="1" applyAlignment="1" applyProtection="1">
      <alignment horizontal="right"/>
      <protection hidden="1"/>
    </xf>
    <xf numFmtId="0" fontId="6" fillId="0" borderId="3" xfId="0" applyFont="1" applyBorder="1" applyAlignment="1" applyProtection="1">
      <alignment horizontal="left"/>
      <protection locked="0" hidden="1"/>
    </xf>
    <xf numFmtId="49" fontId="6" fillId="0" borderId="5" xfId="0" applyNumberFormat="1" applyFont="1" applyFill="1" applyBorder="1" applyAlignment="1" applyProtection="1">
      <protection hidden="1"/>
    </xf>
    <xf numFmtId="0" fontId="6" fillId="0" borderId="5" xfId="0" applyFont="1" applyBorder="1" applyProtection="1">
      <protection hidden="1"/>
    </xf>
    <xf numFmtId="0" fontId="19" fillId="0" borderId="6" xfId="0" applyFont="1" applyFill="1" applyBorder="1" applyProtection="1">
      <protection hidden="1"/>
    </xf>
    <xf numFmtId="49" fontId="6" fillId="0" borderId="11" xfId="0" applyNumberFormat="1" applyFont="1" applyFill="1" applyBorder="1" applyAlignment="1" applyProtection="1">
      <protection hidden="1"/>
    </xf>
    <xf numFmtId="0" fontId="6" fillId="0" borderId="11" xfId="0" applyFont="1" applyBorder="1" applyProtection="1">
      <protection hidden="1"/>
    </xf>
    <xf numFmtId="0" fontId="19" fillId="0" borderId="12" xfId="0" applyFont="1" applyFill="1" applyBorder="1" applyProtection="1">
      <protection hidden="1"/>
    </xf>
    <xf numFmtId="0" fontId="12" fillId="0" borderId="8" xfId="0" applyFont="1" applyBorder="1" applyAlignment="1" applyProtection="1">
      <alignment vertical="center"/>
      <protection hidden="1"/>
    </xf>
    <xf numFmtId="0" fontId="8" fillId="0" borderId="8" xfId="0" applyFont="1" applyBorder="1" applyAlignment="1" applyProtection="1">
      <protection hidden="1"/>
    </xf>
    <xf numFmtId="0" fontId="8" fillId="0" borderId="8" xfId="0" applyFont="1" applyBorder="1" applyAlignment="1" applyProtection="1">
      <alignment horizontal="right"/>
      <protection hidden="1"/>
    </xf>
    <xf numFmtId="0" fontId="8" fillId="0" borderId="13" xfId="0" applyFont="1" applyBorder="1" applyAlignment="1" applyProtection="1">
      <alignment horizontal="right"/>
      <protection hidden="1"/>
    </xf>
    <xf numFmtId="0" fontId="12" fillId="0" borderId="0" xfId="0" applyFont="1" applyProtection="1">
      <protection hidden="1"/>
    </xf>
    <xf numFmtId="0" fontId="12" fillId="0" borderId="0" xfId="0" applyFont="1" applyAlignment="1" applyProtection="1">
      <alignment horizontal="right"/>
      <protection hidden="1"/>
    </xf>
    <xf numFmtId="49" fontId="6" fillId="0" borderId="4" xfId="0" applyNumberFormat="1" applyFont="1" applyFill="1" applyBorder="1" applyAlignment="1" applyProtection="1">
      <alignment vertical="center"/>
      <protection hidden="1"/>
    </xf>
    <xf numFmtId="49" fontId="6" fillId="0" borderId="9" xfId="0" applyNumberFormat="1" applyFont="1" applyFill="1" applyBorder="1" applyAlignment="1" applyProtection="1">
      <alignment vertical="center"/>
      <protection hidden="1"/>
    </xf>
    <xf numFmtId="14" fontId="12" fillId="0" borderId="0" xfId="0" applyNumberFormat="1" applyFont="1" applyBorder="1" applyAlignment="1" applyProtection="1">
      <protection hidden="1"/>
    </xf>
    <xf numFmtId="49" fontId="18" fillId="3" borderId="14" xfId="0" applyNumberFormat="1" applyFont="1" applyFill="1" applyBorder="1" applyAlignment="1" applyProtection="1">
      <alignment horizontal="left"/>
      <protection locked="0" hidden="1"/>
    </xf>
    <xf numFmtId="49" fontId="18" fillId="3" borderId="16" xfId="0" applyNumberFormat="1" applyFont="1" applyFill="1" applyBorder="1" applyAlignment="1" applyProtection="1">
      <alignment horizontal="left"/>
      <protection locked="0" hidden="1"/>
    </xf>
    <xf numFmtId="49" fontId="18" fillId="3" borderId="14" xfId="1" applyNumberFormat="1" applyFont="1" applyFill="1" applyBorder="1" applyAlignment="1" applyProtection="1">
      <alignment horizontal="left"/>
      <protection locked="0" hidden="1"/>
    </xf>
    <xf numFmtId="49" fontId="18" fillId="3" borderId="15" xfId="1" applyNumberFormat="1" applyFont="1" applyFill="1" applyBorder="1" applyAlignment="1" applyProtection="1">
      <alignment horizontal="left"/>
      <protection locked="0" hidden="1"/>
    </xf>
    <xf numFmtId="49" fontId="18" fillId="3" borderId="16" xfId="1" applyNumberFormat="1" applyFont="1" applyFill="1" applyBorder="1" applyAlignment="1" applyProtection="1">
      <alignment horizontal="left"/>
      <protection locked="0" hidden="1"/>
    </xf>
    <xf numFmtId="0" fontId="25"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11" xfId="0" applyFont="1" applyBorder="1" applyAlignment="1" applyProtection="1">
      <alignment horizontal="center"/>
      <protection hidden="1"/>
    </xf>
    <xf numFmtId="49" fontId="18" fillId="3" borderId="14" xfId="0" applyNumberFormat="1" applyFont="1" applyFill="1" applyBorder="1" applyAlignment="1" applyProtection="1">
      <alignment horizontal="center"/>
      <protection locked="0" hidden="1"/>
    </xf>
    <xf numFmtId="49" fontId="18" fillId="3" borderId="16" xfId="0" applyNumberFormat="1" applyFont="1" applyFill="1" applyBorder="1" applyAlignment="1" applyProtection="1">
      <alignment horizontal="center"/>
      <protection locked="0" hidden="1"/>
    </xf>
    <xf numFmtId="49" fontId="6" fillId="3" borderId="14" xfId="0" applyNumberFormat="1" applyFont="1" applyFill="1" applyBorder="1" applyAlignment="1" applyProtection="1">
      <alignment horizontal="left"/>
      <protection locked="0" hidden="1"/>
    </xf>
    <xf numFmtId="49" fontId="18" fillId="3" borderId="15" xfId="0" applyNumberFormat="1" applyFont="1" applyFill="1" applyBorder="1" applyAlignment="1" applyProtection="1">
      <alignment horizontal="left"/>
      <protection locked="0" hidden="1"/>
    </xf>
    <xf numFmtId="0" fontId="6" fillId="2" borderId="3"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49" fontId="18" fillId="3" borderId="4" xfId="0" applyNumberFormat="1" applyFont="1" applyFill="1" applyBorder="1" applyAlignment="1" applyProtection="1">
      <alignment horizontal="left" vertical="top" wrapText="1"/>
      <protection locked="0" hidden="1"/>
    </xf>
    <xf numFmtId="49" fontId="18" fillId="3" borderId="5" xfId="0" applyNumberFormat="1" applyFont="1" applyFill="1" applyBorder="1" applyAlignment="1" applyProtection="1">
      <alignment horizontal="left" vertical="top" wrapText="1"/>
      <protection locked="0" hidden="1"/>
    </xf>
    <xf numFmtId="49" fontId="18" fillId="3" borderId="6" xfId="0" applyNumberFormat="1" applyFont="1" applyFill="1" applyBorder="1" applyAlignment="1" applyProtection="1">
      <alignment horizontal="left" vertical="top" wrapText="1"/>
      <protection locked="0" hidden="1"/>
    </xf>
    <xf numFmtId="49" fontId="18" fillId="3" borderId="9" xfId="0" applyNumberFormat="1" applyFont="1" applyFill="1" applyBorder="1" applyAlignment="1" applyProtection="1">
      <alignment horizontal="left" vertical="top" wrapText="1"/>
      <protection locked="0" hidden="1"/>
    </xf>
    <xf numFmtId="49" fontId="18" fillId="3" borderId="11" xfId="0" applyNumberFormat="1" applyFont="1" applyFill="1" applyBorder="1" applyAlignment="1" applyProtection="1">
      <alignment horizontal="left" vertical="top" wrapText="1"/>
      <protection locked="0" hidden="1"/>
    </xf>
    <xf numFmtId="49" fontId="18" fillId="3" borderId="12" xfId="0" applyNumberFormat="1" applyFont="1" applyFill="1" applyBorder="1" applyAlignment="1" applyProtection="1">
      <alignment horizontal="left" vertical="top" wrapText="1"/>
      <protection locked="0" hidden="1"/>
    </xf>
    <xf numFmtId="0" fontId="6" fillId="0" borderId="0" xfId="0" applyFont="1" applyBorder="1" applyAlignment="1" applyProtection="1">
      <alignment horizontal="left" vertical="center" wrapText="1"/>
      <protection hidden="1"/>
    </xf>
    <xf numFmtId="0" fontId="6" fillId="0" borderId="0" xfId="0" applyFont="1" applyBorder="1" applyAlignment="1" applyProtection="1">
      <alignment horizontal="right" vertical="center" wrapText="1"/>
      <protection hidden="1"/>
    </xf>
    <xf numFmtId="0" fontId="18" fillId="0" borderId="0" xfId="0" applyFont="1" applyBorder="1" applyAlignment="1" applyProtection="1">
      <alignment horizontal="left" vertical="center" wrapText="1"/>
      <protection hidden="1"/>
    </xf>
    <xf numFmtId="1" fontId="6" fillId="0" borderId="0" xfId="0" applyNumberFormat="1" applyFont="1" applyBorder="1" applyAlignment="1" applyProtection="1">
      <alignment vertical="center" wrapText="1"/>
      <protection locked="0" hidden="1"/>
    </xf>
    <xf numFmtId="175" fontId="12" fillId="0" borderId="0" xfId="0" applyNumberFormat="1" applyFont="1" applyAlignment="1" applyProtection="1">
      <alignment horizontal="right"/>
      <protection hidden="1"/>
    </xf>
    <xf numFmtId="0" fontId="14"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4" fillId="0" borderId="0" xfId="0" applyFont="1" applyAlignment="1" applyProtection="1">
      <alignment horizontal="left" wrapText="1"/>
      <protection hidden="1"/>
    </xf>
    <xf numFmtId="0" fontId="12" fillId="0" borderId="0" xfId="0" applyFont="1" applyBorder="1" applyAlignment="1" applyProtection="1">
      <alignment horizontal="center" vertical="center"/>
      <protection hidden="1"/>
    </xf>
    <xf numFmtId="0" fontId="23" fillId="0" borderId="0" xfId="0" applyFont="1" applyAlignment="1" applyProtection="1">
      <alignment horizontal="center"/>
      <protection hidden="1"/>
    </xf>
    <xf numFmtId="14" fontId="12" fillId="0" borderId="7" xfId="0" applyNumberFormat="1" applyFont="1" applyBorder="1" applyAlignment="1" applyProtection="1">
      <alignment horizontal="center" vertical="center"/>
      <protection hidden="1"/>
    </xf>
    <xf numFmtId="14" fontId="12" fillId="0" borderId="0" xfId="0" applyNumberFormat="1" applyFont="1" applyBorder="1" applyAlignment="1" applyProtection="1">
      <alignment horizontal="center" vertical="center"/>
      <protection hidden="1"/>
    </xf>
    <xf numFmtId="14" fontId="12" fillId="0" borderId="8" xfId="0" applyNumberFormat="1" applyFont="1" applyBorder="1" applyAlignment="1" applyProtection="1">
      <alignment horizontal="center" vertical="center"/>
      <protection hidden="1"/>
    </xf>
    <xf numFmtId="0" fontId="12" fillId="0" borderId="7" xfId="0" applyFont="1" applyBorder="1" applyAlignment="1" applyProtection="1">
      <alignment horizontal="left"/>
      <protection hidden="1"/>
    </xf>
    <xf numFmtId="0" fontId="12" fillId="0" borderId="0" xfId="0" applyFont="1" applyBorder="1" applyAlignment="1" applyProtection="1">
      <alignment horizontal="left"/>
      <protection hidden="1"/>
    </xf>
    <xf numFmtId="0" fontId="12" fillId="0" borderId="7" xfId="0" applyFont="1" applyBorder="1" applyAlignment="1" applyProtection="1">
      <alignment horizontal="left" vertical="top" wrapText="1"/>
      <protection hidden="1"/>
    </xf>
    <xf numFmtId="0" fontId="12" fillId="0" borderId="0" xfId="0" applyFont="1" applyBorder="1" applyAlignment="1" applyProtection="1">
      <alignment horizontal="left" vertical="top" wrapText="1"/>
      <protection hidden="1"/>
    </xf>
    <xf numFmtId="14" fontId="12" fillId="0" borderId="0" xfId="0" applyNumberFormat="1" applyFont="1" applyBorder="1" applyAlignment="1" applyProtection="1">
      <alignment horizontal="left"/>
      <protection hidden="1"/>
    </xf>
    <xf numFmtId="0" fontId="12" fillId="0" borderId="8" xfId="0" applyFont="1" applyBorder="1" applyAlignment="1" applyProtection="1">
      <alignment horizontal="left" vertical="top" wrapText="1"/>
      <protection hidden="1"/>
    </xf>
    <xf numFmtId="0" fontId="11" fillId="0" borderId="0" xfId="0" applyFont="1" applyAlignment="1" applyProtection="1">
      <alignment horizontal="center"/>
      <protection hidden="1"/>
    </xf>
    <xf numFmtId="1" fontId="12" fillId="0" borderId="0" xfId="0" applyNumberFormat="1" applyFont="1" applyBorder="1" applyAlignment="1" applyProtection="1">
      <alignment horizontal="left"/>
      <protection hidden="1"/>
    </xf>
    <xf numFmtId="0" fontId="8" fillId="0" borderId="7"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8" fillId="0" borderId="8" xfId="0" applyFont="1" applyBorder="1" applyAlignment="1" applyProtection="1">
      <alignment horizontal="left" wrapText="1"/>
      <protection hidden="1"/>
    </xf>
  </cellXfs>
  <cellStyles count="2">
    <cellStyle name="Link" xfId="1" builtinId="8"/>
    <cellStyle name="Standard" xfId="0" builtinId="0"/>
  </cellStyles>
  <dxfs count="187">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condense val="0"/>
        <extend val="0"/>
        <color indexed="9"/>
      </font>
    </dxf>
    <dxf>
      <font>
        <condense val="0"/>
        <extend val="0"/>
        <color indexed="10"/>
      </font>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42"/>
        </patternFill>
      </fill>
      <border>
        <left/>
        <right style="thin">
          <color indexed="64"/>
        </right>
        <top style="thin">
          <color indexed="64"/>
        </top>
        <bottom style="thin">
          <color indexed="64"/>
        </bottom>
      </border>
    </dxf>
    <dxf>
      <font>
        <condense val="0"/>
        <extend val="0"/>
        <color indexed="9"/>
      </font>
    </dxf>
    <dxf>
      <fill>
        <patternFill>
          <bgColor indexed="42"/>
        </patternFill>
      </fill>
      <border>
        <left/>
        <right/>
        <top style="thin">
          <color indexed="64"/>
        </top>
        <bottom style="thin">
          <color indexed="64"/>
        </bottom>
      </border>
    </dxf>
    <dxf>
      <font>
        <condense val="0"/>
        <extend val="0"/>
        <color indexed="9"/>
      </font>
    </dxf>
    <dxf>
      <fill>
        <patternFill>
          <bgColor indexed="42"/>
        </patternFill>
      </fill>
      <border>
        <left style="thin">
          <color indexed="64"/>
        </left>
        <right/>
        <top style="thin">
          <color indexed="64"/>
        </top>
        <bottom style="thin">
          <color indexed="64"/>
        </bottom>
      </border>
    </dxf>
    <dxf>
      <font>
        <condense val="0"/>
        <extend val="0"/>
        <color indexed="9"/>
      </font>
    </dxf>
    <dxf>
      <font>
        <b/>
        <i val="0"/>
        <condense val="0"/>
        <extend val="0"/>
      </font>
      <fill>
        <patternFill>
          <bgColor indexed="42"/>
        </patternFill>
      </fill>
      <border>
        <left style="thin">
          <color indexed="64"/>
        </left>
        <right/>
        <top/>
        <bottom/>
      </border>
    </dxf>
    <dxf>
      <font>
        <condense val="0"/>
        <extend val="0"/>
        <color indexed="9"/>
      </font>
    </dxf>
    <dxf>
      <font>
        <b/>
        <i val="0"/>
        <condense val="0"/>
        <extend val="0"/>
      </font>
      <fill>
        <patternFill>
          <bgColor indexed="42"/>
        </patternFill>
      </fill>
      <border>
        <left style="thin">
          <color indexed="64"/>
        </left>
        <right style="thin">
          <color indexed="64"/>
        </right>
        <top style="thin">
          <color indexed="64"/>
        </top>
        <bottom/>
      </border>
    </dxf>
    <dxf>
      <font>
        <condense val="0"/>
        <extend val="0"/>
        <color indexed="9"/>
      </font>
    </dxf>
    <dxf>
      <fill>
        <patternFill>
          <bgColor indexed="43"/>
        </patternFill>
      </fill>
      <border>
        <left/>
        <right style="thin">
          <color indexed="64"/>
        </right>
        <top style="thin">
          <color indexed="64"/>
        </top>
        <bottom style="thin">
          <color indexed="64"/>
        </bottom>
      </border>
    </dxf>
    <dxf>
      <font>
        <condense val="0"/>
        <extend val="0"/>
        <color indexed="9"/>
      </font>
    </dxf>
    <dxf>
      <fill>
        <patternFill>
          <bgColor indexed="43"/>
        </patternFill>
      </fill>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ANLAGETYP_CHOICE" fmlaRange="ANLAGETYP_LIST" sel="1" val="0"/>
</file>

<file path=xl/ctrlProps/ctrlProp10.xml><?xml version="1.0" encoding="utf-8"?>
<formControlPr xmlns="http://schemas.microsoft.com/office/spreadsheetml/2009/9/main" objectType="Drop" dropStyle="combo" dx="22" fmlaLink="BODENABSTAND_CHOICE" fmlaRange="BODENABSTAND_LIST" sel="1" val="0"/>
</file>

<file path=xl/ctrlProps/ctrlProp11.xml><?xml version="1.0" encoding="utf-8"?>
<formControlPr xmlns="http://schemas.microsoft.com/office/spreadsheetml/2009/9/main" objectType="CheckBox" fmlaLink="BEILAGE_IGM_BOOLEAN" lockText="1" noThreeD="1"/>
</file>

<file path=xl/ctrlProps/ctrlProp12.xml><?xml version="1.0" encoding="utf-8"?>
<formControlPr xmlns="http://schemas.microsoft.com/office/spreadsheetml/2009/9/main" objectType="CheckBox" fmlaLink="BEILAGE_PROFIL_BOOLEAN" lockText="1" noThreeD="1"/>
</file>

<file path=xl/ctrlProps/ctrlProp2.xml><?xml version="1.0" encoding="utf-8"?>
<formControlPr xmlns="http://schemas.microsoft.com/office/spreadsheetml/2009/9/main" objectType="Drop" dropStyle="combo" dx="22" fmlaLink="ANLAGEUNTERTYP_CHOICE" fmlaRange="ANLAGEUNTERTYP_LIST" sel="1" val="0"/>
</file>

<file path=xl/ctrlProps/ctrlProp3.xml><?xml version="1.0" encoding="utf-8"?>
<formControlPr xmlns="http://schemas.microsoft.com/office/spreadsheetml/2009/9/main" objectType="CheckBox" fmlaLink="QUERUNG_INDUSTRIE_BOOLEAN" lockText="1" noThreeD="1"/>
</file>

<file path=xl/ctrlProps/ctrlProp4.xml><?xml version="1.0" encoding="utf-8"?>
<formControlPr xmlns="http://schemas.microsoft.com/office/spreadsheetml/2009/9/main" objectType="CheckBox" fmlaLink="QUERUNG_STR_OEFFENTLICH_BOOLEAN" lockText="1" noThreeD="1"/>
</file>

<file path=xl/ctrlProps/ctrlProp5.xml><?xml version="1.0" encoding="utf-8"?>
<formControlPr xmlns="http://schemas.microsoft.com/office/spreadsheetml/2009/9/main" objectType="CheckBox" fmlaLink="QUERUNG_STR_LAENDLICH_BOOLEAN" lockText="1" noThreeD="1"/>
</file>

<file path=xl/ctrlProps/ctrlProp6.xml><?xml version="1.0" encoding="utf-8"?>
<formControlPr xmlns="http://schemas.microsoft.com/office/spreadsheetml/2009/9/main" objectType="CheckBox" fmlaLink="QUERUNG_WASSER_BOOLEAN" lockText="1" noThreeD="1"/>
</file>

<file path=xl/ctrlProps/ctrlProp7.xml><?xml version="1.0" encoding="utf-8"?>
<formControlPr xmlns="http://schemas.microsoft.com/office/spreadsheetml/2009/9/main" objectType="CheckBox" fmlaLink="QUERUNG_GEB_OEFFENTLICH_BOOLEAN" lockText="1" noThreeD="1"/>
</file>

<file path=xl/ctrlProps/ctrlProp8.xml><?xml version="1.0" encoding="utf-8"?>
<formControlPr xmlns="http://schemas.microsoft.com/office/spreadsheetml/2009/9/main" objectType="CheckBox" fmlaLink="QUERUNG_WOHNSIEDLUNG_BOOLEAN" lockText="1" noThreeD="1"/>
</file>

<file path=xl/ctrlProps/ctrlProp9.xml><?xml version="1.0" encoding="utf-8"?>
<formControlPr xmlns="http://schemas.microsoft.com/office/spreadsheetml/2009/9/main" objectType="Drop" dropStyle="combo" dx="22" fmlaLink="KENNZEICHNUNG_CHOICE" fmlaRange="KENNZEICHNUNG_LIST"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6</xdr:col>
          <xdr:colOff>161925</xdr:colOff>
          <xdr:row>34</xdr:row>
          <xdr:rowOff>38100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2C3CA0E0-1FEF-13AF-0809-51F80ECB7B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6</xdr:col>
          <xdr:colOff>161925</xdr:colOff>
          <xdr:row>36</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B01631F1-1F8C-6C0B-0888-34D76D730A6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49</xdr:row>
          <xdr:rowOff>9525</xdr:rowOff>
        </xdr:from>
        <xdr:to>
          <xdr:col>3</xdr:col>
          <xdr:colOff>304800</xdr:colOff>
          <xdr:row>49</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556470C1-180C-7DC1-6835-6FEF111923CE}"/>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44</xdr:row>
          <xdr:rowOff>9525</xdr:rowOff>
        </xdr:from>
        <xdr:to>
          <xdr:col>3</xdr:col>
          <xdr:colOff>304800</xdr:colOff>
          <xdr:row>44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18ED0C69-3071-E366-82D7-FC913D2E6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45</xdr:row>
          <xdr:rowOff>9525</xdr:rowOff>
        </xdr:from>
        <xdr:to>
          <xdr:col>3</xdr:col>
          <xdr:colOff>304800</xdr:colOff>
          <xdr:row>45</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F3D65B00-8BC8-97A0-F089-00FC6B82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46</xdr:row>
          <xdr:rowOff>9525</xdr:rowOff>
        </xdr:from>
        <xdr:to>
          <xdr:col>3</xdr:col>
          <xdr:colOff>304800</xdr:colOff>
          <xdr:row>46</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F6FDE5AC-29E1-DEB0-47F7-93FF18595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48</xdr:row>
          <xdr:rowOff>0</xdr:rowOff>
        </xdr:from>
        <xdr:to>
          <xdr:col>3</xdr:col>
          <xdr:colOff>304800</xdr:colOff>
          <xdr:row>48</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7F839654-6190-F8E9-C0E0-893B298570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47</xdr:row>
          <xdr:rowOff>9525</xdr:rowOff>
        </xdr:from>
        <xdr:to>
          <xdr:col>3</xdr:col>
          <xdr:colOff>304800</xdr:colOff>
          <xdr:row>47</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FD1CDA22-5E2C-9BF5-85C9-7831B28BD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6</xdr:col>
          <xdr:colOff>161925</xdr:colOff>
          <xdr:row>54</xdr:row>
          <xdr:rowOff>47625</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C1BA917E-A0B2-9F67-0CDE-609B5E83E04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6</xdr:col>
          <xdr:colOff>161925</xdr:colOff>
          <xdr:row>52</xdr:row>
          <xdr:rowOff>47625</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D122E765-B9B2-A167-B90C-69ADE5E1561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9525</xdr:rowOff>
        </xdr:from>
        <xdr:to>
          <xdr:col>3</xdr:col>
          <xdr:colOff>304800</xdr:colOff>
          <xdr:row>59</xdr:row>
          <xdr:rowOff>228600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8219D62B-A720-970C-BEE1-43063418DA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9525</xdr:rowOff>
        </xdr:from>
        <xdr:to>
          <xdr:col>3</xdr:col>
          <xdr:colOff>304800</xdr:colOff>
          <xdr:row>60</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C6B8FD0B-7486-63F6-F104-6975004C5C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76</xdr:row>
      <xdr:rowOff>47626</xdr:rowOff>
    </xdr:from>
    <xdr:to>
      <xdr:col>5</xdr:col>
      <xdr:colOff>0</xdr:colOff>
      <xdr:row>96</xdr:row>
      <xdr:rowOff>114300</xdr:rowOff>
    </xdr:to>
    <xdr:sp macro="" textlink="">
      <xdr:nvSpPr>
        <xdr:cNvPr id="2" name="Textfeld 1">
          <a:extLst>
            <a:ext uri="{FF2B5EF4-FFF2-40B4-BE49-F238E27FC236}">
              <a16:creationId xmlns:a16="http://schemas.microsoft.com/office/drawing/2014/main" id="{8E4D64BB-305A-5D47-AAAE-F1AF6F5647C6}"/>
            </a:ext>
          </a:extLst>
        </xdr:cNvPr>
        <xdr:cNvSpPr txBox="1"/>
      </xdr:nvSpPr>
      <xdr:spPr>
        <a:xfrm>
          <a:off x="19050" y="9753601"/>
          <a:ext cx="2867025" cy="3305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Hinweis:</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1.</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Betreffend potenzielle Gefahren im Tiefflugverkehr wird darauf hingewiesen, dass die Vorschriften des Verteidigungsministeriums gemäß </a:t>
          </a:r>
          <a:r>
            <a:rPr lang="de-DE" sz="1000" b="1">
              <a:solidFill>
                <a:schemeClr val="dk1"/>
              </a:solidFill>
              <a:effectLst/>
              <a:latin typeface="Times New Roman" panose="02020603050405020304" pitchFamily="18" charset="0"/>
              <a:ea typeface="+mn-ea"/>
              <a:cs typeface="Times New Roman" panose="02020603050405020304" pitchFamily="18" charset="0"/>
            </a:rPr>
            <a:t>Rundschreiben Nr. 146/394/4422 vom 09/08/2000 “Opere costituenti ostacolo alla navigazione aerea, segnaletica e rappresentazione cartografica”</a:t>
          </a:r>
          <a:r>
            <a:rPr lang="de-DE" sz="1000">
              <a:solidFill>
                <a:schemeClr val="dk1"/>
              </a:solidFill>
              <a:effectLst/>
              <a:latin typeface="Times New Roman" panose="02020603050405020304" pitchFamily="18" charset="0"/>
              <a:ea typeface="+mn-ea"/>
              <a:cs typeface="Times New Roman" panose="02020603050405020304" pitchFamily="18" charset="0"/>
            </a:rPr>
            <a:t>, im Allgemeinen einzuhalten sind. Dieses Rundschreiben enthält Vorschriften für folgende Bauten:</a:t>
          </a:r>
        </a:p>
        <a:p>
          <a:pPr marL="108000" lvl="0"/>
          <a:r>
            <a:rPr lang="de-DE" sz="1000" baseline="0">
              <a:solidFill>
                <a:schemeClr val="dk1"/>
              </a:solidFill>
              <a:effectLst/>
              <a:latin typeface="Times New Roman" panose="02020603050405020304" pitchFamily="18" charset="0"/>
              <a:ea typeface="+mn-ea"/>
              <a:cs typeface="Times New Roman" panose="02020603050405020304" pitchFamily="18" charset="0"/>
            </a:rPr>
            <a:t>a. </a:t>
          </a:r>
          <a:r>
            <a:rPr lang="de-DE" sz="1000">
              <a:solidFill>
                <a:schemeClr val="dk1"/>
              </a:solidFill>
              <a:effectLst/>
              <a:latin typeface="Times New Roman" panose="02020603050405020304" pitchFamily="18" charset="0"/>
              <a:ea typeface="+mn-ea"/>
              <a:cs typeface="Times New Roman" panose="02020603050405020304" pitchFamily="18" charset="0"/>
            </a:rPr>
            <a:t>Vertikale Bauten mit einem Bodenabstand gleich/größer 15m (60m in geschlossenen Ortschaften);</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b.</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Lineare Bauten mit einem Bodenabstand gleich/größer 15m;</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c.</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Elektroleitungen mit einer Netzspannung ab 60KV.</a:t>
          </a:r>
        </a:p>
        <a:p>
          <a:pPr marL="108000" algn="just"/>
          <a:r>
            <a:rPr lang="de-DE" sz="1000">
              <a:solidFill>
                <a:schemeClr val="dk1"/>
              </a:solidFill>
              <a:effectLst/>
              <a:latin typeface="Times New Roman" panose="02020603050405020304" pitchFamily="18" charset="0"/>
              <a:ea typeface="+mn-ea"/>
              <a:cs typeface="Times New Roman" panose="02020603050405020304" pitchFamily="18" charset="0"/>
            </a:rPr>
            <a:t>Das besagte Rundschreiben kann unter folgendem Link eingesehen bzw. heruntergeladen werden:</a:t>
          </a:r>
        </a:p>
        <a:p>
          <a:pPr marL="108000" indent="0" algn="just"/>
          <a:r>
            <a:rPr lang="de-DE" sz="10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http://www.provinz.bz.it/land-forstwirtschaft/forstdienst-foerster/genehmigungen-kontrollen/erfassung-luftfahrthindernissen.asp</a:t>
          </a:r>
          <a:endParaRPr lang="de-DE" sz="1000" u="sng">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28575</xdr:colOff>
      <xdr:row>76</xdr:row>
      <xdr:rowOff>47625</xdr:rowOff>
    </xdr:from>
    <xdr:to>
      <xdr:col>10</xdr:col>
      <xdr:colOff>66675</xdr:colOff>
      <xdr:row>96</xdr:row>
      <xdr:rowOff>114300</xdr:rowOff>
    </xdr:to>
    <xdr:sp macro="" textlink="">
      <xdr:nvSpPr>
        <xdr:cNvPr id="3" name="Textfeld 2">
          <a:extLst>
            <a:ext uri="{FF2B5EF4-FFF2-40B4-BE49-F238E27FC236}">
              <a16:creationId xmlns:a16="http://schemas.microsoft.com/office/drawing/2014/main" id="{DE957E96-EF4A-20CC-ABC4-643A996061FB}"/>
            </a:ext>
          </a:extLst>
        </xdr:cNvPr>
        <xdr:cNvSpPr txBox="1"/>
      </xdr:nvSpPr>
      <xdr:spPr>
        <a:xfrm>
          <a:off x="2933700" y="9753600"/>
          <a:ext cx="2867025" cy="3305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Avviso:</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1.	Per quanto riguarda le potenziali interferenze con la navigazione aerea si ricorda che vanno rispettate, in linea generale, le disposizioni contenute </a:t>
          </a:r>
          <a:r>
            <a:rPr lang="it-IT" sz="1000" b="1">
              <a:solidFill>
                <a:schemeClr val="dk1"/>
              </a:solidFill>
              <a:effectLst/>
              <a:latin typeface="Times New Roman" panose="02020603050405020304" pitchFamily="18" charset="0"/>
              <a:ea typeface="+mn-ea"/>
              <a:cs typeface="Times New Roman" panose="02020603050405020304" pitchFamily="18" charset="0"/>
            </a:rPr>
            <a:t>nella circolare dello Stato Maggiore Difesa n° 146/394/4422 in data 09/08/2000 “Opere costituenti ostacolo alla navigazione aerea, segnaletica e rappresentazione cartografica”</a:t>
          </a:r>
          <a:r>
            <a:rPr lang="it-IT" sz="1000">
              <a:solidFill>
                <a:schemeClr val="dk1"/>
              </a:solidFill>
              <a:effectLst/>
              <a:latin typeface="Times New Roman" panose="02020603050405020304" pitchFamily="18" charset="0"/>
              <a:ea typeface="+mn-ea"/>
              <a:cs typeface="Times New Roman" panose="02020603050405020304" pitchFamily="18" charset="0"/>
            </a:rPr>
            <a:t>, la quale, ai fini della sicurezza dei voli a bassa quota, impone obblighi già con riferimento ad opere: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a. di tipo verticale con altezza dal piano di campagna uguale/superiore a 15 metri (60 metri nei centri abitati);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b.di tipo lineare con altezza dal piano di campagna uguale/superiore a 15 metri;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c. elettrodotti, a partire da 60 Kv.</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a:solidFill>
                <a:schemeClr val="dk1"/>
              </a:solidFill>
              <a:effectLst/>
              <a:latin typeface="Times New Roman" panose="02020603050405020304" pitchFamily="18" charset="0"/>
              <a:ea typeface="+mn-ea"/>
              <a:cs typeface="Times New Roman" panose="02020603050405020304" pitchFamily="18" charset="0"/>
            </a:rPr>
            <a:t>La suddetta circolare può essere visualizzata o scaricata dal seguente link:</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b="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http://www.provincia.bz.it/agricoltura-foreste/servizio-forestale-forestali/autorizzazioni-controlli/rilievo-degli-ostacoli-al-volo.asp</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47625</xdr:colOff>
      <xdr:row>113</xdr:row>
      <xdr:rowOff>142875</xdr:rowOff>
    </xdr:from>
    <xdr:to>
      <xdr:col>10</xdr:col>
      <xdr:colOff>47625</xdr:colOff>
      <xdr:row>122</xdr:row>
      <xdr:rowOff>114300</xdr:rowOff>
    </xdr:to>
    <xdr:sp macro="" textlink="">
      <xdr:nvSpPr>
        <xdr:cNvPr id="4" name="Textfeld 3">
          <a:extLst>
            <a:ext uri="{FF2B5EF4-FFF2-40B4-BE49-F238E27FC236}">
              <a16:creationId xmlns:a16="http://schemas.microsoft.com/office/drawing/2014/main" id="{93AFA7F8-A321-BEA5-AE11-B531996381FF}"/>
            </a:ext>
          </a:extLst>
        </xdr:cNvPr>
        <xdr:cNvSpPr txBox="1"/>
      </xdr:nvSpPr>
      <xdr:spPr>
        <a:xfrm>
          <a:off x="47625" y="15840075"/>
          <a:ext cx="571500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de-DE" sz="1000" b="1">
              <a:solidFill>
                <a:schemeClr val="dk1"/>
              </a:solidFill>
              <a:effectLst/>
              <a:latin typeface="Times New Roman" panose="02020603050405020304" pitchFamily="18" charset="0"/>
              <a:ea typeface="+mn-ea"/>
              <a:cs typeface="Times New Roman" panose="02020603050405020304" pitchFamily="18" charset="0"/>
            </a:rPr>
            <a:t>Mitteilung gemäß Datenschutz</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Informationen zur Verarbeitung personenbezogener Daten gemäß Datenschutzgrundverordnung 2016/679 sind auf folgender Webseite der Abteilung Forstwirtschaft veröffentlicht:</a:t>
          </a:r>
        </a:p>
        <a:p>
          <a:pPr algn="just">
            <a:lnSpc>
              <a:spcPts val="1100"/>
            </a:lnSpc>
          </a:pPr>
          <a:r>
            <a:rPr lang="de-DE" sz="1000" u="sng">
              <a:solidFill>
                <a:schemeClr val="dk1"/>
              </a:solidFill>
              <a:effectLst/>
              <a:latin typeface="Times New Roman" panose="02020603050405020304" pitchFamily="18" charset="0"/>
              <a:ea typeface="+mn-ea"/>
              <a:cs typeface="Times New Roman" panose="02020603050405020304" pitchFamily="18" charset="0"/>
            </a:rPr>
            <a:t>http://www.provinz.bz.it/land-forstwirtschaft/forstdienst-foerster/landesforstdienst/798.asp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Antragsteller erklären, diese Informationen gelesen zu haben und der Verarbeitung ihrer Daten zuzustimmen.</a:t>
          </a:r>
        </a:p>
        <a:p>
          <a:pPr algn="just"/>
          <a:r>
            <a:rPr lang="de-DE" sz="1000">
              <a:solidFill>
                <a:schemeClr val="dk1"/>
              </a:solidFill>
              <a:effectLst/>
              <a:latin typeface="Times New Roman" panose="02020603050405020304" pitchFamily="18" charset="0"/>
              <a:ea typeface="+mn-ea"/>
              <a:cs typeface="Times New Roman" panose="02020603050405020304" pitchFamily="18" charset="0"/>
            </a:rPr>
            <a:t>Durch die Unterschrift bestätigen sie, dass alle in diesem Ansuchen angegebenen Daten der Wahrheit entsprechen und es wird zur Kenntnis genommen, dass falsche Erklärungen und Unterlagen sowie Urkundenfälschungen strafrechtlich verfolgbar sind (Art. 76 DPR 445/2000 i.g.F.).</a:t>
          </a:r>
        </a:p>
        <a:p>
          <a:pPr>
            <a:lnSpc>
              <a:spcPts val="1400"/>
            </a:lnSpc>
          </a:pPr>
          <a:endParaRPr lang="de-DE" sz="1100"/>
        </a:p>
      </xdr:txBody>
    </xdr:sp>
    <xdr:clientData/>
  </xdr:twoCellAnchor>
  <xdr:twoCellAnchor>
    <xdr:from>
      <xdr:col>1</xdr:col>
      <xdr:colOff>47625</xdr:colOff>
      <xdr:row>122</xdr:row>
      <xdr:rowOff>9526</xdr:rowOff>
    </xdr:from>
    <xdr:to>
      <xdr:col>10</xdr:col>
      <xdr:colOff>47625</xdr:colOff>
      <xdr:row>130</xdr:row>
      <xdr:rowOff>133350</xdr:rowOff>
    </xdr:to>
    <xdr:sp macro="" textlink="">
      <xdr:nvSpPr>
        <xdr:cNvPr id="5" name="Textfeld 4">
          <a:extLst>
            <a:ext uri="{FF2B5EF4-FFF2-40B4-BE49-F238E27FC236}">
              <a16:creationId xmlns:a16="http://schemas.microsoft.com/office/drawing/2014/main" id="{6D753378-B5C1-9D97-FEF5-E02B2D76A1D1}"/>
            </a:ext>
          </a:extLst>
        </xdr:cNvPr>
        <xdr:cNvSpPr txBox="1"/>
      </xdr:nvSpPr>
      <xdr:spPr>
        <a:xfrm>
          <a:off x="47625" y="17164051"/>
          <a:ext cx="5715000" cy="14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it-IT" sz="1000" b="1">
              <a:solidFill>
                <a:schemeClr val="dk1"/>
              </a:solidFill>
              <a:effectLst/>
              <a:latin typeface="Times New Roman" panose="02020603050405020304" pitchFamily="18" charset="0"/>
              <a:ea typeface="+mn-ea"/>
              <a:cs typeface="Times New Roman" panose="02020603050405020304" pitchFamily="18" charset="0"/>
            </a:rPr>
            <a:t>Informativa in materia di protezione dei dati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it-IT" sz="1000">
              <a:solidFill>
                <a:schemeClr val="dk1"/>
              </a:solidFill>
              <a:effectLst/>
              <a:latin typeface="Times New Roman" panose="02020603050405020304" pitchFamily="18" charset="0"/>
              <a:ea typeface="+mn-ea"/>
              <a:cs typeface="Times New Roman" panose="02020603050405020304" pitchFamily="18" charset="0"/>
            </a:rPr>
            <a:t>Le informazioni riguardo il trattamento dei dati personali ai sensi del regolamento europeo di protezione dei dati personali 2016/679 sono pubblicate sulla seguente pagina del sito della Ripartizione foreste: </a:t>
          </a:r>
          <a:r>
            <a:rPr lang="it-IT" sz="1000" u="sng">
              <a:solidFill>
                <a:schemeClr val="dk1"/>
              </a:solidFill>
              <a:effectLst/>
              <a:latin typeface="Times New Roman" panose="02020603050405020304" pitchFamily="18" charset="0"/>
              <a:ea typeface="+mn-ea"/>
              <a:cs typeface="Times New Roman" panose="02020603050405020304" pitchFamily="18" charset="0"/>
            </a:rPr>
            <a:t>http://www.provincia.bz.it/agricoltura-foreste/servizio-forestale-forestali/servizio-forestale-provinciale/798.asp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I richiedenti dichiarano di aver preso visione di dette informazioni.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Con l’apposizione della firma confermano che quanto indicato nella domanda corrisponde al vero e di essere a conoscenza che per dichiarazioni mendaci la falsità negli atti e l’uso di atti falsi sono previste sanzioni penali (art. 76 DPR 445/2000 e successive modifiche).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nSpc>
              <a:spcPts val="1400"/>
            </a:lnSpc>
          </a:pPr>
          <a:endParaRPr lang="de-DE" sz="1100"/>
        </a:p>
      </xdr:txBody>
    </xdr:sp>
    <xdr:clientData/>
  </xdr:twoCellAnchor>
  <xdr:twoCellAnchor>
    <xdr:from>
      <xdr:col>1</xdr:col>
      <xdr:colOff>19050</xdr:colOff>
      <xdr:row>96</xdr:row>
      <xdr:rowOff>76200</xdr:rowOff>
    </xdr:from>
    <xdr:to>
      <xdr:col>5</xdr:col>
      <xdr:colOff>0</xdr:colOff>
      <xdr:row>100</xdr:row>
      <xdr:rowOff>142875</xdr:rowOff>
    </xdr:to>
    <xdr:sp macro="" textlink="">
      <xdr:nvSpPr>
        <xdr:cNvPr id="6" name="Textfeld 5">
          <a:extLst>
            <a:ext uri="{FF2B5EF4-FFF2-40B4-BE49-F238E27FC236}">
              <a16:creationId xmlns:a16="http://schemas.microsoft.com/office/drawing/2014/main" id="{D7A3A092-A2A8-F68C-6FBC-973E27A07A27}"/>
            </a:ext>
          </a:extLst>
        </xdr:cNvPr>
        <xdr:cNvSpPr txBox="1"/>
      </xdr:nvSpPr>
      <xdr:spPr>
        <a:xfrm>
          <a:off x="19050" y="13020675"/>
          <a:ext cx="28670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2.</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Weiters wird darauf hingewiesen, dass </a:t>
          </a:r>
          <a:r>
            <a:rPr lang="de-DE" sz="1000" b="1">
              <a:solidFill>
                <a:schemeClr val="dk1"/>
              </a:solidFill>
              <a:effectLst/>
              <a:latin typeface="Times New Roman" panose="02020603050405020304" pitchFamily="18" charset="0"/>
              <a:ea typeface="+mn-ea"/>
              <a:cs typeface="Times New Roman" panose="02020603050405020304" pitchFamily="18" charset="0"/>
            </a:rPr>
            <a:t>ENAC und ENAV</a:t>
          </a:r>
          <a:r>
            <a:rPr lang="de-DE" sz="1000">
              <a:solidFill>
                <a:schemeClr val="dk1"/>
              </a:solidFill>
              <a:effectLst/>
              <a:latin typeface="Times New Roman" panose="02020603050405020304" pitchFamily="18" charset="0"/>
              <a:ea typeface="+mn-ea"/>
              <a:cs typeface="Times New Roman" panose="02020603050405020304" pitchFamily="18" charset="0"/>
            </a:rPr>
            <a:t> zu informieren sind, wenn die Bauten zusätzlich in ihren Zuständigkeitsbereich fallen (siehe oben angeführten Link).</a:t>
          </a:r>
        </a:p>
      </xdr:txBody>
    </xdr:sp>
    <xdr:clientData/>
  </xdr:twoCellAnchor>
  <xdr:twoCellAnchor>
    <xdr:from>
      <xdr:col>1</xdr:col>
      <xdr:colOff>38100</xdr:colOff>
      <xdr:row>100</xdr:row>
      <xdr:rowOff>128955</xdr:rowOff>
    </xdr:from>
    <xdr:to>
      <xdr:col>5</xdr:col>
      <xdr:colOff>19050</xdr:colOff>
      <xdr:row>105</xdr:row>
      <xdr:rowOff>109904</xdr:rowOff>
    </xdr:to>
    <xdr:sp macro="" textlink="">
      <xdr:nvSpPr>
        <xdr:cNvPr id="7" name="Textfeld 6">
          <a:extLst>
            <a:ext uri="{FF2B5EF4-FFF2-40B4-BE49-F238E27FC236}">
              <a16:creationId xmlns:a16="http://schemas.microsoft.com/office/drawing/2014/main" id="{0F0B7739-6498-1A1D-790B-F790F052342A}"/>
            </a:ext>
          </a:extLst>
        </xdr:cNvPr>
        <xdr:cNvSpPr txBox="1"/>
      </xdr:nvSpPr>
      <xdr:spPr>
        <a:xfrm>
          <a:off x="60081" y="13661782"/>
          <a:ext cx="2867757" cy="786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3.	Um die Sicherheit in der Luftfahrt gewährleisten zu können, sind die oben angeführten Daten </a:t>
          </a:r>
          <a:r>
            <a:rPr lang="de-DE" sz="1000" b="1">
              <a:solidFill>
                <a:schemeClr val="dk1"/>
              </a:solidFill>
              <a:effectLst/>
              <a:latin typeface="Times New Roman" panose="02020603050405020304" pitchFamily="18" charset="0"/>
              <a:ea typeface="+mn-ea"/>
              <a:cs typeface="Times New Roman" panose="02020603050405020304" pitchFamily="18" charset="0"/>
            </a:rPr>
            <a:t>mindestens 30 Tage vor dem Baubeginn</a:t>
          </a:r>
          <a:r>
            <a:rPr lang="de-DE" sz="1000">
              <a:solidFill>
                <a:schemeClr val="dk1"/>
              </a:solidFill>
              <a:effectLst/>
              <a:latin typeface="Times New Roman" panose="02020603050405020304" pitchFamily="18" charset="0"/>
              <a:ea typeface="+mn-ea"/>
              <a:cs typeface="Times New Roman" panose="02020603050405020304" pitchFamily="18" charset="0"/>
            </a:rPr>
            <a:t> an die gebietsmäßig zuständigen Forststationen zu melden.</a:t>
          </a:r>
        </a:p>
      </xdr:txBody>
    </xdr:sp>
    <xdr:clientData/>
  </xdr:twoCellAnchor>
  <xdr:twoCellAnchor>
    <xdr:from>
      <xdr:col>1</xdr:col>
      <xdr:colOff>28575</xdr:colOff>
      <xdr:row>106</xdr:row>
      <xdr:rowOff>9525</xdr:rowOff>
    </xdr:from>
    <xdr:to>
      <xdr:col>5</xdr:col>
      <xdr:colOff>9525</xdr:colOff>
      <xdr:row>113</xdr:row>
      <xdr:rowOff>28575</xdr:rowOff>
    </xdr:to>
    <xdr:sp macro="" textlink="">
      <xdr:nvSpPr>
        <xdr:cNvPr id="8" name="Textfeld 7">
          <a:extLst>
            <a:ext uri="{FF2B5EF4-FFF2-40B4-BE49-F238E27FC236}">
              <a16:creationId xmlns:a16="http://schemas.microsoft.com/office/drawing/2014/main" id="{6284B520-56BD-37B6-C060-0436AAEFB647}"/>
            </a:ext>
          </a:extLst>
        </xdr:cNvPr>
        <xdr:cNvSpPr txBox="1"/>
      </xdr:nvSpPr>
      <xdr:spPr>
        <a:xfrm>
          <a:off x="47625" y="14573250"/>
          <a:ext cx="2867025"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4.</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Erlassen die staatlichen Behörden des Verteidigungsministeriums </a:t>
          </a:r>
          <a:r>
            <a:rPr lang="de-DE" sz="1000" b="1">
              <a:solidFill>
                <a:schemeClr val="dk1"/>
              </a:solidFill>
              <a:effectLst/>
              <a:latin typeface="Times New Roman" panose="02020603050405020304" pitchFamily="18" charset="0"/>
              <a:ea typeface="+mn-ea"/>
              <a:cs typeface="Times New Roman" panose="02020603050405020304" pitchFamily="18" charset="0"/>
            </a:rPr>
            <a:t>keine Genehmigung</a:t>
          </a:r>
          <a:r>
            <a:rPr lang="de-DE" sz="1000">
              <a:solidFill>
                <a:schemeClr val="dk1"/>
              </a:solidFill>
              <a:effectLst/>
              <a:latin typeface="Times New Roman" panose="02020603050405020304" pitchFamily="18" charset="0"/>
              <a:ea typeface="+mn-ea"/>
              <a:cs typeface="Times New Roman" panose="02020603050405020304" pitchFamily="18" charset="0"/>
            </a:rPr>
            <a:t> für das Errichten der Anlage auf staatlichem Eigentum, wird der Betreiber direkt vom Amt für Forstplanung kontaktiert. Andernfalls gilt für das Errichten der Anlage eine stillschweigende Genehmigung. </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28575</xdr:colOff>
      <xdr:row>96</xdr:row>
      <xdr:rowOff>76201</xdr:rowOff>
    </xdr:from>
    <xdr:to>
      <xdr:col>10</xdr:col>
      <xdr:colOff>66675</xdr:colOff>
      <xdr:row>100</xdr:row>
      <xdr:rowOff>142875</xdr:rowOff>
    </xdr:to>
    <xdr:sp macro="" textlink="">
      <xdr:nvSpPr>
        <xdr:cNvPr id="12" name="Textfeld 11">
          <a:extLst>
            <a:ext uri="{FF2B5EF4-FFF2-40B4-BE49-F238E27FC236}">
              <a16:creationId xmlns:a16="http://schemas.microsoft.com/office/drawing/2014/main" id="{BA8CCA02-1860-9482-16C1-EB670BCB3C93}"/>
            </a:ext>
          </a:extLst>
        </xdr:cNvPr>
        <xdr:cNvSpPr txBox="1"/>
      </xdr:nvSpPr>
      <xdr:spPr>
        <a:xfrm>
          <a:off x="2914650" y="13020676"/>
          <a:ext cx="2867025"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2.	Si sottolinea inoltre che vanno informate </a:t>
          </a:r>
          <a:r>
            <a:rPr lang="it-IT" sz="1000" b="1">
              <a:solidFill>
                <a:schemeClr val="dk1"/>
              </a:solidFill>
              <a:effectLst/>
              <a:latin typeface="Times New Roman" panose="02020603050405020304" pitchFamily="18" charset="0"/>
              <a:ea typeface="+mn-ea"/>
              <a:cs typeface="Times New Roman" panose="02020603050405020304" pitchFamily="18" charset="0"/>
            </a:rPr>
            <a:t>ENAC e ENAV</a:t>
          </a:r>
          <a:r>
            <a:rPr lang="it-IT" sz="1000">
              <a:solidFill>
                <a:schemeClr val="dk1"/>
              </a:solidFill>
              <a:effectLst/>
              <a:latin typeface="Times New Roman" panose="02020603050405020304" pitchFamily="18" charset="0"/>
              <a:ea typeface="+mn-ea"/>
              <a:cs typeface="Times New Roman" panose="02020603050405020304" pitchFamily="18" charset="0"/>
            </a:rPr>
            <a:t> per gli aspetti di loro competenza (vedi link sopra citato).</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47625</xdr:colOff>
      <xdr:row>100</xdr:row>
      <xdr:rowOff>126757</xdr:rowOff>
    </xdr:from>
    <xdr:to>
      <xdr:col>10</xdr:col>
      <xdr:colOff>85725</xdr:colOff>
      <xdr:row>106</xdr:row>
      <xdr:rowOff>5596</xdr:rowOff>
    </xdr:to>
    <xdr:sp macro="" textlink="">
      <xdr:nvSpPr>
        <xdr:cNvPr id="13" name="Textfeld 12">
          <a:extLst>
            <a:ext uri="{FF2B5EF4-FFF2-40B4-BE49-F238E27FC236}">
              <a16:creationId xmlns:a16="http://schemas.microsoft.com/office/drawing/2014/main" id="{AF431F8A-ECD7-2F1F-B4DA-994DAA92F764}"/>
            </a:ext>
          </a:extLst>
        </xdr:cNvPr>
        <xdr:cNvSpPr txBox="1"/>
      </xdr:nvSpPr>
      <xdr:spPr>
        <a:xfrm>
          <a:off x="2956413" y="13659584"/>
          <a:ext cx="2873620" cy="8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3.	Per consentire lo svolgimento in sicurezza delle attività di volo si devono comunicare alle stazioni forestali territorialmente competenti i dati sopra elencati </a:t>
          </a:r>
          <a:r>
            <a:rPr lang="it-IT" sz="1000" b="1">
              <a:solidFill>
                <a:schemeClr val="dk1"/>
              </a:solidFill>
              <a:effectLst/>
              <a:latin typeface="Times New Roman" panose="02020603050405020304" pitchFamily="18" charset="0"/>
              <a:ea typeface="+mn-ea"/>
              <a:cs typeface="Times New Roman" panose="02020603050405020304" pitchFamily="18" charset="0"/>
            </a:rPr>
            <a:t>almeno 30 giorni prima della data di inizio dei lavori</a:t>
          </a:r>
          <a:r>
            <a:rPr lang="it-IT" sz="1000">
              <a:solidFill>
                <a:schemeClr val="dk1"/>
              </a:solidFill>
              <a:effectLst/>
              <a:latin typeface="Times New Roman" panose="02020603050405020304" pitchFamily="18" charset="0"/>
              <a:ea typeface="+mn-ea"/>
              <a:cs typeface="Times New Roman" panose="02020603050405020304" pitchFamily="18" charset="0"/>
            </a:rPr>
            <a:t>.</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38100</xdr:colOff>
      <xdr:row>106</xdr:row>
      <xdr:rowOff>9526</xdr:rowOff>
    </xdr:from>
    <xdr:to>
      <xdr:col>10</xdr:col>
      <xdr:colOff>76200</xdr:colOff>
      <xdr:row>113</xdr:row>
      <xdr:rowOff>28575</xdr:rowOff>
    </xdr:to>
    <xdr:sp macro="" textlink="">
      <xdr:nvSpPr>
        <xdr:cNvPr id="14" name="Textfeld 13">
          <a:extLst>
            <a:ext uri="{FF2B5EF4-FFF2-40B4-BE49-F238E27FC236}">
              <a16:creationId xmlns:a16="http://schemas.microsoft.com/office/drawing/2014/main" id="{599255D6-F017-D002-DF24-3C70666EFF97}"/>
            </a:ext>
          </a:extLst>
        </xdr:cNvPr>
        <xdr:cNvSpPr txBox="1"/>
      </xdr:nvSpPr>
      <xdr:spPr>
        <a:xfrm>
          <a:off x="2943225" y="14573251"/>
          <a:ext cx="286702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4.	Eventuale </a:t>
          </a:r>
          <a:r>
            <a:rPr lang="it-IT" sz="1000" b="1">
              <a:solidFill>
                <a:schemeClr val="dk1"/>
              </a:solidFill>
              <a:effectLst/>
              <a:latin typeface="Times New Roman" panose="02020603050405020304" pitchFamily="18" charset="0"/>
              <a:ea typeface="+mn-ea"/>
              <a:cs typeface="Times New Roman" panose="02020603050405020304" pitchFamily="18" charset="0"/>
            </a:rPr>
            <a:t>risposta negativa</a:t>
          </a:r>
          <a:r>
            <a:rPr lang="it-IT" sz="1000">
              <a:solidFill>
                <a:schemeClr val="dk1"/>
              </a:solidFill>
              <a:effectLst/>
              <a:latin typeface="Times New Roman" panose="02020603050405020304" pitchFamily="18" charset="0"/>
              <a:ea typeface="+mn-ea"/>
              <a:cs typeface="Times New Roman" panose="02020603050405020304" pitchFamily="18" charset="0"/>
            </a:rPr>
            <a:t> da parte delle unità organizzative del Ministero della Difesa riguardo alla costruzione dell’impianto relativamente ai soli aspetti demaniali di loro interesse, il gestore viene contattato direttamente dall’Ufficio Pianificazione forestale. Diversamente il silenzio vale come Nulla Osta per la costruzione dell’impianto.</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1</xdr:col>
      <xdr:colOff>28575</xdr:colOff>
      <xdr:row>76</xdr:row>
      <xdr:rowOff>57150</xdr:rowOff>
    </xdr:from>
    <xdr:to>
      <xdr:col>10</xdr:col>
      <xdr:colOff>76199</xdr:colOff>
      <xdr:row>113</xdr:row>
      <xdr:rowOff>57150</xdr:rowOff>
    </xdr:to>
    <xdr:sp macro="" textlink="">
      <xdr:nvSpPr>
        <xdr:cNvPr id="15" name="Rechteck 14">
          <a:extLst>
            <a:ext uri="{FF2B5EF4-FFF2-40B4-BE49-F238E27FC236}">
              <a16:creationId xmlns:a16="http://schemas.microsoft.com/office/drawing/2014/main" id="{5AF1E250-6AE9-6CA1-9BA9-9E9D4B9FF9C2}"/>
            </a:ext>
          </a:extLst>
        </xdr:cNvPr>
        <xdr:cNvSpPr/>
      </xdr:nvSpPr>
      <xdr:spPr>
        <a:xfrm>
          <a:off x="47625" y="9763125"/>
          <a:ext cx="5762624" cy="59912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5</xdr:col>
      <xdr:colOff>23812</xdr:colOff>
      <xdr:row>76</xdr:row>
      <xdr:rowOff>57150</xdr:rowOff>
    </xdr:from>
    <xdr:to>
      <xdr:col>5</xdr:col>
      <xdr:colOff>23812</xdr:colOff>
      <xdr:row>113</xdr:row>
      <xdr:rowOff>57150</xdr:rowOff>
    </xdr:to>
    <xdr:cxnSp macro="">
      <xdr:nvCxnSpPr>
        <xdr:cNvPr id="17" name="Gerader Verbinder 16">
          <a:extLst>
            <a:ext uri="{FF2B5EF4-FFF2-40B4-BE49-F238E27FC236}">
              <a16:creationId xmlns:a16="http://schemas.microsoft.com/office/drawing/2014/main" id="{61632CC7-E902-EE6D-3BE1-84ED7AA425DD}"/>
            </a:ext>
          </a:extLst>
        </xdr:cNvPr>
        <xdr:cNvCxnSpPr>
          <a:stCxn id="15" idx="0"/>
          <a:endCxn id="15" idx="2"/>
        </xdr:cNvCxnSpPr>
      </xdr:nvCxnSpPr>
      <xdr:spPr>
        <a:xfrm>
          <a:off x="2909887" y="9763125"/>
          <a:ext cx="0" cy="5991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D72-CE42-4A7D-A0AC-1DDF10EF0327}">
  <sheetPr codeName="Tabelle1"/>
  <dimension ref="A1:X568"/>
  <sheetViews>
    <sheetView showGridLines="0" tabSelected="1" workbookViewId="0">
      <selection activeCell="D7" sqref="D7:F7"/>
    </sheetView>
  </sheetViews>
  <sheetFormatPr baseColWidth="10" defaultRowHeight="12" x14ac:dyDescent="0.2"/>
  <cols>
    <col min="1" max="1" width="5.7109375" style="17" customWidth="1"/>
    <col min="2" max="2" width="14.28515625" style="17" customWidth="1"/>
    <col min="3" max="3" width="16.7109375" style="17" customWidth="1"/>
    <col min="4" max="4" width="16.28515625" style="17" customWidth="1"/>
    <col min="5" max="6" width="11.42578125" style="17"/>
    <col min="7" max="7" width="8.7109375" style="17" customWidth="1"/>
    <col min="8" max="8" width="6.7109375" style="17" customWidth="1"/>
    <col min="9" max="9" width="14.5703125" style="17" customWidth="1"/>
    <col min="10" max="10" width="13.7109375" style="17" customWidth="1"/>
    <col min="11" max="14" width="11.42578125" style="17"/>
    <col min="15" max="15" width="10.7109375" style="17" customWidth="1"/>
    <col min="16" max="16384" width="11.42578125" style="17"/>
  </cols>
  <sheetData>
    <row r="1" spans="1:10" ht="15.75" x14ac:dyDescent="0.25">
      <c r="A1" s="156" t="str">
        <f>UPPER(KOPFZEILE1_TEXT)</f>
        <v>COMUNICAZIONE DI OSTACOLI ALLA NAVIGAZIONE AEREA</v>
      </c>
      <c r="B1" s="156"/>
      <c r="C1" s="156"/>
      <c r="D1" s="156"/>
      <c r="E1" s="156"/>
      <c r="F1" s="156"/>
      <c r="G1" s="156"/>
      <c r="H1" s="156"/>
    </row>
    <row r="2" spans="1:10" x14ac:dyDescent="0.2">
      <c r="A2" s="157" t="str">
        <f>UPPER(KOPFZEILE2_TEXT)</f>
        <v>PROVINCIA AUTONOMA DI BOLZANO - ALTO ADIGE</v>
      </c>
      <c r="B2" s="157"/>
      <c r="C2" s="157"/>
      <c r="D2" s="157"/>
      <c r="E2" s="157"/>
      <c r="F2" s="157"/>
      <c r="G2" s="157"/>
      <c r="H2" s="157"/>
    </row>
    <row r="3" spans="1:10" x14ac:dyDescent="0.2">
      <c r="A3" s="158" t="str">
        <f>KOPFZEILE3_TEXT</f>
        <v>Ripartizione Foreste - Ufficio Pianificazione Forestale</v>
      </c>
      <c r="B3" s="158"/>
      <c r="C3" s="158"/>
      <c r="D3" s="158"/>
      <c r="E3" s="158"/>
      <c r="F3" s="158"/>
      <c r="G3" s="158"/>
      <c r="H3" s="158"/>
    </row>
    <row r="5" spans="1:10" x14ac:dyDescent="0.2">
      <c r="A5" s="18" t="str">
        <f>BETREIBER_UEBERSCHRIFT_TEXT</f>
        <v>1. Dati del gestore dell'impianto</v>
      </c>
      <c r="B5" s="19"/>
      <c r="C5" s="19"/>
      <c r="D5" s="19"/>
      <c r="E5" s="19"/>
      <c r="F5" s="19"/>
      <c r="G5" s="20"/>
    </row>
    <row r="6" spans="1:10" ht="5.0999999999999996" customHeight="1" x14ac:dyDescent="0.2">
      <c r="A6" s="20"/>
      <c r="B6" s="20"/>
      <c r="C6" s="20"/>
      <c r="D6" s="20"/>
      <c r="E6" s="20"/>
      <c r="F6" s="20"/>
      <c r="G6" s="20"/>
    </row>
    <row r="7" spans="1:10" x14ac:dyDescent="0.2">
      <c r="A7" s="21" t="str">
        <f>BETREIBER_NAME_TEXT</f>
        <v>Cognome e nome o Denominazione:</v>
      </c>
      <c r="B7" s="22"/>
      <c r="C7" s="23"/>
      <c r="D7" s="161"/>
      <c r="E7" s="162"/>
      <c r="F7" s="152"/>
      <c r="G7" s="24"/>
      <c r="I7" s="23"/>
      <c r="J7" s="23"/>
    </row>
    <row r="8" spans="1:10" ht="5.0999999999999996" customHeight="1" x14ac:dyDescent="0.2">
      <c r="A8" s="22"/>
      <c r="B8" s="22"/>
      <c r="C8" s="23"/>
      <c r="D8" s="25"/>
      <c r="E8" s="24"/>
      <c r="F8" s="24"/>
      <c r="G8" s="24"/>
      <c r="I8" s="23"/>
      <c r="J8" s="23"/>
    </row>
    <row r="9" spans="1:10" x14ac:dyDescent="0.2">
      <c r="A9" s="22" t="str">
        <f>BETREIBER_GEBURTSDATUM_TEXT</f>
        <v>Data di nascita:</v>
      </c>
      <c r="B9" s="22"/>
      <c r="C9" s="23"/>
      <c r="D9" s="46"/>
      <c r="E9" s="24"/>
      <c r="F9" s="24"/>
      <c r="G9" s="26" t="str">
        <f>HINT1_TEXT</f>
        <v xml:space="preserve">   -&gt; da compilare solo se si tratta di persona fisica</v>
      </c>
      <c r="J9" s="27"/>
    </row>
    <row r="10" spans="1:10" ht="5.0999999999999996" customHeight="1" x14ac:dyDescent="0.2">
      <c r="A10" s="22"/>
      <c r="B10" s="22"/>
      <c r="C10" s="23"/>
      <c r="D10" s="28"/>
      <c r="E10" s="24"/>
      <c r="F10" s="24"/>
      <c r="G10" s="24"/>
      <c r="J10" s="29"/>
    </row>
    <row r="11" spans="1:10" x14ac:dyDescent="0.2">
      <c r="A11" s="22" t="str">
        <f>BETREIBER_GEBURTSORT_TEXT</f>
        <v>Comune di nascita:</v>
      </c>
      <c r="B11" s="22"/>
      <c r="C11" s="23"/>
      <c r="D11" s="151"/>
      <c r="E11" s="162"/>
      <c r="F11" s="152"/>
      <c r="G11" s="26" t="str">
        <f>HINT1_TEXT</f>
        <v xml:space="preserve">   -&gt; da compilare solo se si tratta di persona fisica</v>
      </c>
    </row>
    <row r="12" spans="1:10" x14ac:dyDescent="0.2">
      <c r="A12" s="22"/>
      <c r="B12" s="22"/>
      <c r="C12" s="23"/>
      <c r="D12" s="25"/>
      <c r="E12" s="24"/>
      <c r="F12" s="24"/>
      <c r="G12" s="24"/>
    </row>
    <row r="13" spans="1:10" x14ac:dyDescent="0.2">
      <c r="A13" s="22" t="str">
        <f>BETREIBER_ADRESSE_TEXT</f>
        <v>Indirizzo o sede:</v>
      </c>
      <c r="B13" s="22"/>
      <c r="C13" s="22"/>
      <c r="D13" s="20"/>
      <c r="E13" s="30"/>
      <c r="F13" s="30"/>
      <c r="G13" s="30"/>
    </row>
    <row r="14" spans="1:10" x14ac:dyDescent="0.2">
      <c r="A14" s="22" t="str">
        <f>BETREIBER_STRASSE_TEXT</f>
        <v>Via:</v>
      </c>
      <c r="B14" s="22"/>
      <c r="C14" s="23"/>
      <c r="D14" s="151"/>
      <c r="E14" s="162"/>
      <c r="F14" s="152"/>
      <c r="G14" s="24"/>
    </row>
    <row r="15" spans="1:10" ht="5.0999999999999996" customHeight="1" x14ac:dyDescent="0.2">
      <c r="A15" s="22"/>
      <c r="B15" s="22"/>
      <c r="C15" s="23"/>
      <c r="D15" s="24"/>
      <c r="E15" s="24"/>
      <c r="F15" s="24"/>
      <c r="G15" s="24"/>
    </row>
    <row r="16" spans="1:10" x14ac:dyDescent="0.2">
      <c r="A16" s="22" t="str">
        <f>BETREIBER_STRASSE_NUMMER_TEXT</f>
        <v>N°:</v>
      </c>
      <c r="B16" s="22"/>
      <c r="C16" s="29"/>
      <c r="D16" s="57"/>
      <c r="E16" s="30"/>
      <c r="F16" s="30"/>
      <c r="G16" s="30"/>
    </row>
    <row r="17" spans="1:10" ht="5.0999999999999996" customHeight="1" x14ac:dyDescent="0.2">
      <c r="A17" s="22"/>
      <c r="B17" s="22"/>
      <c r="C17" s="29"/>
      <c r="D17" s="20"/>
      <c r="E17" s="30"/>
      <c r="F17" s="30"/>
      <c r="G17" s="30"/>
    </row>
    <row r="18" spans="1:10" x14ac:dyDescent="0.2">
      <c r="A18" s="22" t="str">
        <f>BETREIBER_PLZ_TEXT</f>
        <v>Cap.:</v>
      </c>
      <c r="D18" s="57"/>
      <c r="E18" s="30"/>
      <c r="F18" s="30"/>
      <c r="G18" s="30"/>
    </row>
    <row r="19" spans="1:10" ht="5.0999999999999996" customHeight="1" x14ac:dyDescent="0.2">
      <c r="A19" s="22"/>
      <c r="D19" s="31"/>
      <c r="E19" s="30"/>
      <c r="F19" s="30"/>
      <c r="G19" s="30"/>
    </row>
    <row r="20" spans="1:10" x14ac:dyDescent="0.2">
      <c r="A20" s="22" t="str">
        <f>BETREIBER_GEMEINDE_TEXT</f>
        <v>Comune - Provincia - Stato:</v>
      </c>
      <c r="D20" s="151"/>
      <c r="E20" s="162"/>
      <c r="F20" s="152"/>
      <c r="G20" s="30"/>
      <c r="J20" s="32"/>
    </row>
    <row r="21" spans="1:10" ht="5.0999999999999996" customHeight="1" x14ac:dyDescent="0.2">
      <c r="A21" s="22"/>
      <c r="D21" s="53"/>
      <c r="E21" s="54"/>
      <c r="F21" s="54"/>
      <c r="G21" s="30"/>
    </row>
    <row r="22" spans="1:10" x14ac:dyDescent="0.2">
      <c r="A22" s="22" t="str">
        <f>BETREIBER_STEUERNUMMER_TEXT</f>
        <v>Codice Fiscale:</v>
      </c>
      <c r="D22" s="159"/>
      <c r="E22" s="160"/>
      <c r="F22" s="54"/>
      <c r="G22" s="30"/>
    </row>
    <row r="23" spans="1:10" ht="5.0999999999999996" customHeight="1" x14ac:dyDescent="0.2">
      <c r="A23" s="22"/>
      <c r="D23" s="55"/>
      <c r="E23" s="56"/>
      <c r="F23" s="54"/>
      <c r="G23" s="30"/>
    </row>
    <row r="24" spans="1:10" x14ac:dyDescent="0.2">
      <c r="A24" s="22" t="str">
        <f>BETREIBER_IVANUMMER_TEXT</f>
        <v>Partita I.V.A.:</v>
      </c>
      <c r="D24" s="159"/>
      <c r="E24" s="160"/>
      <c r="F24" s="54"/>
      <c r="G24" s="30"/>
      <c r="I24" s="34"/>
    </row>
    <row r="25" spans="1:10" ht="5.0999999999999996" customHeight="1" x14ac:dyDescent="0.2">
      <c r="A25" s="22"/>
      <c r="D25" s="56"/>
      <c r="E25" s="56"/>
      <c r="F25" s="54"/>
      <c r="G25" s="30"/>
    </row>
    <row r="26" spans="1:10" x14ac:dyDescent="0.2">
      <c r="A26" s="22" t="str">
        <f>BETREIBER_TELEFON_TEXT</f>
        <v>Telefono:</v>
      </c>
      <c r="D26" s="151"/>
      <c r="E26" s="152"/>
      <c r="F26" s="54"/>
      <c r="G26" s="30"/>
    </row>
    <row r="27" spans="1:10" ht="5.0999999999999996" customHeight="1" x14ac:dyDescent="0.2">
      <c r="A27" s="22"/>
      <c r="D27" s="55"/>
      <c r="E27" s="56"/>
      <c r="F27" s="54"/>
      <c r="G27" s="30"/>
    </row>
    <row r="28" spans="1:10" x14ac:dyDescent="0.2">
      <c r="A28" s="22" t="str">
        <f>BETREIBER_EMAIL_TEXT</f>
        <v>Indirizzo e-mail certificato (PEC):</v>
      </c>
      <c r="D28" s="153"/>
      <c r="E28" s="154"/>
      <c r="F28" s="155"/>
      <c r="G28" s="30"/>
    </row>
    <row r="29" spans="1:10" x14ac:dyDescent="0.2">
      <c r="D29" s="55"/>
      <c r="E29" s="55"/>
      <c r="F29" s="54"/>
      <c r="G29" s="30"/>
    </row>
    <row r="30" spans="1:10" x14ac:dyDescent="0.2">
      <c r="A30" s="35" t="str">
        <f>ANLAGE_UEBERSCHRIFT_TEXT</f>
        <v>2. Dati riguardanti l'impianto</v>
      </c>
      <c r="B30" s="36"/>
      <c r="C30" s="36"/>
      <c r="D30" s="36"/>
      <c r="E30" s="36"/>
      <c r="F30" s="36"/>
      <c r="G30" s="30"/>
    </row>
    <row r="31" spans="1:10" s="30" customFormat="1" ht="5.0999999999999996" customHeight="1" x14ac:dyDescent="0.2"/>
    <row r="32" spans="1:10" s="30" customFormat="1" x14ac:dyDescent="0.2">
      <c r="A32" s="30" t="str">
        <f>ANLAGE_BEZEICHNUNG_TEXT</f>
        <v>Denominazione:</v>
      </c>
      <c r="D32" s="151"/>
      <c r="E32" s="162"/>
      <c r="F32" s="152"/>
      <c r="G32" s="26" t="str">
        <f>HINT7_TEXT</f>
        <v xml:space="preserve">   -&gt; per impianti a fune in servizio pubblico aggiungere anche il numero di concessione, in caso di traliccio trasmittente anche/solamente l'ID sito geografico</v>
      </c>
    </row>
    <row r="33" spans="1:15" ht="5.0999999999999996" customHeight="1" x14ac:dyDescent="0.2">
      <c r="G33" s="30"/>
    </row>
    <row r="34" spans="1:15" ht="12.75" customHeight="1" x14ac:dyDescent="0.2">
      <c r="A34" s="17" t="str">
        <f>ANLAGE_TYP_TEXT</f>
        <v>Tipo impianto:</v>
      </c>
      <c r="G34" s="26"/>
    </row>
    <row r="35" spans="1:15" ht="5.0999999999999996" customHeight="1" x14ac:dyDescent="0.2">
      <c r="G35" s="30"/>
    </row>
    <row r="36" spans="1:15" x14ac:dyDescent="0.2">
      <c r="A36" s="17" t="str">
        <f>ANLAGE_UNTERTYP_TEXT</f>
        <v>Sottotipo impianto:</v>
      </c>
      <c r="G36" s="26" t="str">
        <f>HINT5_TEXT</f>
        <v xml:space="preserve">   -&gt; per elettrodotti &gt; 50 kV sono da compilare anche i dati riguardanti il catasto dell' elettrosmog</v>
      </c>
    </row>
    <row r="37" spans="1:15" ht="9" customHeight="1" x14ac:dyDescent="0.2">
      <c r="G37" s="30"/>
    </row>
    <row r="38" spans="1:15" ht="12" customHeight="1" x14ac:dyDescent="0.2">
      <c r="A38" s="17" t="str">
        <f>ANLAGE_BAUBEGINN_TEXT</f>
        <v>Data inizio costruzione:</v>
      </c>
      <c r="D38" s="46"/>
      <c r="G38" s="26" t="str">
        <f>HINT6_TEXT</f>
        <v xml:space="preserve">   -&gt; per impianti esistenti inserire la data presunta di installazione</v>
      </c>
    </row>
    <row r="39" spans="1:15" ht="5.0999999999999996" customHeight="1" x14ac:dyDescent="0.2">
      <c r="D39" s="28"/>
      <c r="G39" s="30"/>
    </row>
    <row r="40" spans="1:15" ht="12" customHeight="1" x14ac:dyDescent="0.2">
      <c r="A40" s="17" t="str">
        <f>ANLAGE_ABBAU_TEXT</f>
        <v>Data smantellamento costruzione:</v>
      </c>
      <c r="D40" s="46"/>
      <c r="G40" s="26" t="str">
        <f>HINT2_TEXT</f>
        <v xml:space="preserve">   -&gt; da compilare solo se si tratta di teleferica temporanea</v>
      </c>
    </row>
    <row r="41" spans="1:15" ht="5.0999999999999996" customHeight="1" x14ac:dyDescent="0.2">
      <c r="G41" s="30"/>
    </row>
    <row r="42" spans="1:15" ht="12" customHeight="1" x14ac:dyDescent="0.2">
      <c r="A42" s="37" t="str">
        <f>ANLAGE_GEMEINDEN_TEXT</f>
        <v>Comune(i) interessato(i):</v>
      </c>
      <c r="B42" s="38"/>
      <c r="D42" s="165"/>
      <c r="E42" s="166"/>
      <c r="F42" s="167"/>
      <c r="G42" s="39"/>
    </row>
    <row r="43" spans="1:15" ht="12" customHeight="1" x14ac:dyDescent="0.2">
      <c r="A43" s="37"/>
      <c r="B43" s="38"/>
      <c r="D43" s="168"/>
      <c r="E43" s="169"/>
      <c r="F43" s="170"/>
      <c r="G43" s="39"/>
    </row>
    <row r="44" spans="1:15" ht="5.0999999999999996" customHeight="1" x14ac:dyDescent="0.2">
      <c r="G44" s="30"/>
    </row>
    <row r="45" spans="1:15" ht="20.100000000000001" customHeight="1" x14ac:dyDescent="0.2">
      <c r="A45" s="122" t="str">
        <f>ANLAGE_QUERUNG_UEBERSCHRIFT_TEXT</f>
        <v>Attraversamento di:</v>
      </c>
      <c r="D45" s="123" t="str">
        <f>ANLAGE_QUERUNG_STR_OEFFENTLICH_TEXT</f>
        <v xml:space="preserve">      Rete viaria pubblica</v>
      </c>
      <c r="E45" s="124"/>
      <c r="F45" s="125"/>
      <c r="G45" s="132" t="str">
        <f>HINT4_TEXT</f>
        <v xml:space="preserve">   -&gt; da barrare solo se si tratta di ostacoli lineari</v>
      </c>
    </row>
    <row r="46" spans="1:15" ht="20.100000000000001" customHeight="1" x14ac:dyDescent="0.2">
      <c r="D46" s="126" t="str">
        <f>ANLAGE_QUERUNG_STR_LAENDLICH_TEXT</f>
        <v xml:space="preserve">      Rete viaria rurale (senza strade forestali)</v>
      </c>
      <c r="E46" s="127"/>
      <c r="F46" s="128"/>
      <c r="G46" s="30"/>
    </row>
    <row r="47" spans="1:15" ht="20.100000000000001" customHeight="1" x14ac:dyDescent="0.2">
      <c r="D47" s="126" t="str">
        <f>ANLAGE_QUERUNG_WASSER_TEXT</f>
        <v xml:space="preserve">      Acque</v>
      </c>
      <c r="E47" s="127"/>
      <c r="F47" s="128"/>
      <c r="G47" s="30"/>
      <c r="J47" s="38"/>
    </row>
    <row r="48" spans="1:15" ht="20.100000000000001" customHeight="1" x14ac:dyDescent="0.2">
      <c r="D48" s="126" t="str">
        <f>ANLAGE_QUERUNG_WOHNSIEDLUNG_TEXT</f>
        <v xml:space="preserve">      Centri abitati</v>
      </c>
      <c r="E48" s="127"/>
      <c r="F48" s="128"/>
      <c r="G48" s="30"/>
      <c r="J48" s="38"/>
      <c r="O48" s="40"/>
    </row>
    <row r="49" spans="1:24" ht="20.100000000000001" customHeight="1" x14ac:dyDescent="0.2">
      <c r="D49" s="126" t="str">
        <f>ANLAGE_QUERUNG_GEB_OEFFENTLICH_TEXT</f>
        <v xml:space="preserve">      Edifici pubblici</v>
      </c>
      <c r="E49" s="127"/>
      <c r="F49" s="128"/>
      <c r="G49" s="30"/>
    </row>
    <row r="50" spans="1:24" ht="20.100000000000001" customHeight="1" x14ac:dyDescent="0.2">
      <c r="D50" s="129" t="str">
        <f>ANLAGE_QUERUNG_INDUSTRIE_TEXT</f>
        <v xml:space="preserve">      Zone industriali</v>
      </c>
      <c r="E50" s="130"/>
      <c r="F50" s="131"/>
      <c r="G50" s="30"/>
    </row>
    <row r="51" spans="1:24" ht="5.0999999999999996" customHeight="1" x14ac:dyDescent="0.2">
      <c r="G51" s="30"/>
    </row>
    <row r="52" spans="1:24" ht="12" customHeight="1" x14ac:dyDescent="0.2">
      <c r="A52" s="17" t="str">
        <f>ANLAGE_BODENABSTAND_TEXT</f>
        <v>Altezza massima dal suolo:</v>
      </c>
      <c r="G52" s="26"/>
    </row>
    <row r="53" spans="1:24" ht="5.0999999999999996" customHeight="1" x14ac:dyDescent="0.2">
      <c r="G53" s="30"/>
    </row>
    <row r="54" spans="1:24" ht="12" customHeight="1" x14ac:dyDescent="0.2">
      <c r="A54" s="17" t="str">
        <f>ANLAGE_KENNZEICHNUNG_TEXT</f>
        <v>Segnalazione:</v>
      </c>
      <c r="G54" s="30"/>
    </row>
    <row r="55" spans="1:24" ht="9" customHeight="1" x14ac:dyDescent="0.2">
      <c r="G55" s="30"/>
    </row>
    <row r="56" spans="1:24" ht="12" customHeight="1" x14ac:dyDescent="0.2">
      <c r="A56" s="17" t="str">
        <f>ANLAGE_SEILLÄNGE_TEXT</f>
        <v>Lunghezza inclinata fune [m]:</v>
      </c>
      <c r="D56" s="47"/>
      <c r="E56" s="24"/>
      <c r="G56" s="26" t="str">
        <f>HINT3_TEXT</f>
        <v xml:space="preserve">   -&gt; da compilare solo se si tratta di ostacoli lineari</v>
      </c>
    </row>
    <row r="57" spans="1:24" ht="5.0999999999999996" customHeight="1" x14ac:dyDescent="0.2">
      <c r="D57" s="41"/>
      <c r="E57" s="24"/>
      <c r="G57" s="26"/>
    </row>
    <row r="58" spans="1:24" ht="12" customHeight="1" x14ac:dyDescent="0.2">
      <c r="A58" s="17" t="str">
        <f>ANLAGE_MELDEDATUM_TEXT</f>
        <v>Data di comunicazione:</v>
      </c>
      <c r="D58" s="48"/>
      <c r="E58" s="24"/>
      <c r="G58" s="26"/>
    </row>
    <row r="59" spans="1:24" ht="5.0999999999999996" customHeight="1" x14ac:dyDescent="0.2">
      <c r="D59" s="25"/>
      <c r="E59" s="25"/>
      <c r="G59" s="26"/>
    </row>
    <row r="60" spans="1:24" ht="20.100000000000001" customHeight="1" x14ac:dyDescent="0.2">
      <c r="A60" s="122" t="str">
        <f>ANLAGE_BEILAGE_UEBERSCHRIFT_TEXT</f>
        <v>Documentazione allegata:</v>
      </c>
      <c r="D60" s="148" t="str">
        <f>ANLAGE_BEILAGE_IGM_TEXT</f>
        <v xml:space="preserve">      Corografia con il tracciato dell'impianto (1:25000)</v>
      </c>
      <c r="E60" s="136"/>
      <c r="F60" s="137"/>
      <c r="G60" s="138"/>
      <c r="H60" s="29"/>
    </row>
    <row r="61" spans="1:24" ht="20.100000000000001" customHeight="1" x14ac:dyDescent="0.2">
      <c r="D61" s="149" t="str">
        <f>ANLAGE_BEILAGE_PROFIL_TEXT</f>
        <v xml:space="preserve">      Profilo longitudinale dell'impianto</v>
      </c>
      <c r="E61" s="139"/>
      <c r="F61" s="140"/>
      <c r="G61" s="141"/>
      <c r="H61" s="29"/>
    </row>
    <row r="62" spans="1:24" ht="12" customHeight="1" x14ac:dyDescent="0.2">
      <c r="D62" s="25"/>
      <c r="E62" s="25"/>
      <c r="G62" s="30"/>
    </row>
    <row r="63" spans="1:24" s="43" customFormat="1" ht="12" customHeight="1" x14ac:dyDescent="0.2">
      <c r="A63" s="35" t="str">
        <f>TABELLE_UEBERSCHRIFT_TEXT</f>
        <v>3. Elementi dell'impianto</v>
      </c>
      <c r="B63" s="36"/>
      <c r="C63" s="36"/>
      <c r="D63" s="36"/>
      <c r="E63" s="36"/>
      <c r="F63" s="36"/>
      <c r="G63" s="36"/>
      <c r="H63" s="36"/>
      <c r="I63" s="173" t="str">
        <f>TABELLE_ELEITUNG_TITEL_TEXT</f>
        <v>DATI GENERALI DELLA LINEA</v>
      </c>
      <c r="J63" s="173"/>
      <c r="K63" s="173"/>
      <c r="L63" s="173"/>
      <c r="M63" s="42" t="str">
        <f>TABELLE_ELEITUNG_PHASE1_TEXT</f>
        <v>Fase R</v>
      </c>
      <c r="N63" s="42"/>
      <c r="O63" s="42"/>
      <c r="P63" s="42"/>
      <c r="Q63" s="42" t="str">
        <f>TABELLE_ELEITUNG_PHASE2_TEXT</f>
        <v>Fase S</v>
      </c>
      <c r="R63" s="42"/>
      <c r="S63" s="42"/>
      <c r="T63" s="42"/>
      <c r="U63" s="42" t="str">
        <f>TABELLE_ELEITUNG_PHASE3_TEXT</f>
        <v>Fase T</v>
      </c>
      <c r="V63" s="42"/>
      <c r="W63" s="42"/>
      <c r="X63" s="42"/>
    </row>
    <row r="64" spans="1:24" ht="12" customHeight="1" x14ac:dyDescent="0.2">
      <c r="I64" s="172" t="str">
        <f>TABELLE_ELEITUNG_SPANNUNG_TEXT</f>
        <v>Tensione [kV]:</v>
      </c>
      <c r="J64" s="172"/>
      <c r="K64" s="174"/>
      <c r="L64" s="174"/>
      <c r="M64" s="42" t="str">
        <f>TABELLE_ELEITUNG_MASTEN_TEXT</f>
        <v>Traliccio</v>
      </c>
      <c r="N64" s="42"/>
      <c r="O64" s="171" t="str">
        <f>TABELLE_ELEITUNG_NR_TEXT</f>
        <v>Nr.[i] a Nr.[i+1]</v>
      </c>
      <c r="P64" s="171"/>
      <c r="Q64" s="42" t="str">
        <f>TABELLE_ELEITUNG_MASTEN_TEXT</f>
        <v>Traliccio</v>
      </c>
      <c r="R64" s="42"/>
      <c r="S64" s="171" t="str">
        <f>TABELLE_ELEITUNG_NR_TEXT</f>
        <v>Nr.[i] a Nr.[i+1]</v>
      </c>
      <c r="T64" s="171"/>
      <c r="U64" s="42" t="str">
        <f>TABELLE_ELEITUNG_MASTEN_TEXT</f>
        <v>Traliccio</v>
      </c>
      <c r="V64" s="42"/>
      <c r="W64" s="171" t="str">
        <f>TABELLE_ELEITUNG_NR_TEXT</f>
        <v>Nr.[i] a Nr.[i+1]</v>
      </c>
      <c r="X64" s="171"/>
    </row>
    <row r="65" spans="1:24" ht="12" customHeight="1" x14ac:dyDescent="0.2">
      <c r="I65" s="172" t="str">
        <f>TABELLE_ELEITUNG_STROMSTAERKE_TEXT</f>
        <v>Portata in corrente   [A]:</v>
      </c>
      <c r="J65" s="172"/>
      <c r="K65" s="174"/>
      <c r="L65" s="174"/>
      <c r="M65" s="42"/>
      <c r="N65" s="42"/>
      <c r="O65" s="42"/>
      <c r="P65" s="42"/>
      <c r="Q65" s="42"/>
      <c r="R65" s="42"/>
      <c r="S65" s="42"/>
      <c r="T65" s="42"/>
      <c r="U65" s="42"/>
      <c r="V65" s="42"/>
      <c r="W65" s="42"/>
      <c r="X65" s="42"/>
    </row>
    <row r="66" spans="1:24" ht="15" customHeight="1" x14ac:dyDescent="0.2">
      <c r="A66" s="163" t="str">
        <f>TABELLE_NR_TEXT</f>
        <v>N°</v>
      </c>
      <c r="B66" s="163" t="str">
        <f>TABELLE_PUNKTTYP_TEXT</f>
        <v>Tipo punto</v>
      </c>
      <c r="C66" s="163" t="str">
        <f>TABELLE_MATERIAL_TEXT</f>
        <v>Materiale</v>
      </c>
      <c r="D66" s="163" t="str">
        <f>TABELLE_GENAUIGKEIT_TEXT</f>
        <v>Precisione</v>
      </c>
      <c r="E66" s="44" t="str">
        <f>TABELLE_X_TEXT</f>
        <v>X</v>
      </c>
      <c r="F66" s="44" t="str">
        <f>TABELLE_Y_TEXT</f>
        <v>Y</v>
      </c>
      <c r="G66" s="163" t="str">
        <f>TABELLE_Q_TEXT</f>
        <v>Quota
[m]</v>
      </c>
      <c r="H66" s="163" t="str">
        <f>TABELLE_H_TEXT</f>
        <v>Altezza
[m]</v>
      </c>
      <c r="I66" s="164" t="str">
        <f>TABELLE_ELEITUNG_TYP_TEXT</f>
        <v>Tipo conduttore</v>
      </c>
      <c r="J66" s="164" t="str">
        <f>TABELLE_ELEITUNG_DURCHMESSER_TEXT</f>
        <v>d
[mm]</v>
      </c>
      <c r="K66" s="164" t="str">
        <f>TABELLE_ELEITUNG_QUERSCHNITT_TEXT</f>
        <v>Ø
[mm²]</v>
      </c>
      <c r="L66" s="164" t="str">
        <f>TABELLE_ELEITUNG_GEWICHT_TEXT</f>
        <v>ρ spez.
[kg/m]</v>
      </c>
      <c r="M66" s="164" t="str">
        <f>TABELLE_ELEITUNG_H_TEXT</f>
        <v>hi
[m]</v>
      </c>
      <c r="N66" s="164" t="str">
        <f>TABELLE_ELEITUNG_D_TEXT</f>
        <v>di
[m]</v>
      </c>
      <c r="O66" s="164" t="str">
        <f>TABELLE_ELEITUNG_EDS_TEXT</f>
        <v>EDS</v>
      </c>
      <c r="P66" s="164" t="str">
        <f>TABELLE_ELEITUNG_ZUG_TEXT</f>
        <v>tiro</v>
      </c>
      <c r="Q66" s="164" t="str">
        <f>TABELLE_ELEITUNG_H_TEXT</f>
        <v>hi
[m]</v>
      </c>
      <c r="R66" s="164" t="str">
        <f>TABELLE_ELEITUNG_D_TEXT</f>
        <v>di
[m]</v>
      </c>
      <c r="S66" s="164" t="str">
        <f>TABELLE_ELEITUNG_EDS_TEXT</f>
        <v>EDS</v>
      </c>
      <c r="T66" s="164" t="str">
        <f>TABELLE_ELEITUNG_ZUG_TEXT</f>
        <v>tiro</v>
      </c>
      <c r="U66" s="164" t="str">
        <f>TABELLE_ELEITUNG_H_TEXT</f>
        <v>hi
[m]</v>
      </c>
      <c r="V66" s="164" t="str">
        <f>TABELLE_ELEITUNG_D_TEXT</f>
        <v>di
[m]</v>
      </c>
      <c r="W66" s="164" t="str">
        <f>TABELLE_ELEITUNG_EDS_TEXT</f>
        <v>EDS</v>
      </c>
      <c r="X66" s="164" t="str">
        <f>TABELLE_ELEITUNG_ZUG_TEXT</f>
        <v>tiro</v>
      </c>
    </row>
    <row r="67" spans="1:24" ht="15" customHeight="1" x14ac:dyDescent="0.2">
      <c r="A67" s="163"/>
      <c r="B67" s="163"/>
      <c r="C67" s="163"/>
      <c r="D67" s="163"/>
      <c r="E67" s="45" t="str">
        <f>TABELLE_KOORDINATENSYSTEM_TEXT</f>
        <v>UTM WGS84 - ETRS89</v>
      </c>
      <c r="F67" s="45" t="str">
        <f>TABELLE_KOORDINATENSYSTEM_TEXT</f>
        <v>UTM WGS84 - ETRS89</v>
      </c>
      <c r="G67" s="163"/>
      <c r="H67" s="163"/>
      <c r="I67" s="164"/>
      <c r="J67" s="164"/>
      <c r="K67" s="164"/>
      <c r="L67" s="164"/>
      <c r="M67" s="164"/>
      <c r="N67" s="164"/>
      <c r="O67" s="164"/>
      <c r="P67" s="164"/>
      <c r="Q67" s="164"/>
      <c r="R67" s="164"/>
      <c r="S67" s="164"/>
      <c r="T67" s="164"/>
      <c r="U67" s="164"/>
      <c r="V67" s="164"/>
      <c r="W67" s="164"/>
      <c r="X67" s="164"/>
    </row>
    <row r="68" spans="1:24" s="29" customFormat="1" ht="12" customHeight="1" x14ac:dyDescent="0.2">
      <c r="A68" s="49"/>
      <c r="B68" s="50"/>
      <c r="C68" s="51"/>
      <c r="D68" s="135"/>
      <c r="E68" s="51"/>
      <c r="F68" s="51"/>
      <c r="G68" s="51"/>
      <c r="H68" s="51"/>
      <c r="I68" s="52"/>
      <c r="J68" s="52"/>
      <c r="K68" s="52"/>
      <c r="L68" s="52"/>
      <c r="M68" s="52"/>
      <c r="N68" s="52"/>
      <c r="O68" s="52"/>
      <c r="P68" s="52"/>
      <c r="Q68" s="52"/>
      <c r="R68" s="52"/>
      <c r="S68" s="52"/>
      <c r="T68" s="52"/>
      <c r="U68" s="52"/>
      <c r="V68" s="52"/>
      <c r="W68" s="52"/>
      <c r="X68" s="52"/>
    </row>
    <row r="69" spans="1:24" s="29" customFormat="1" ht="12" customHeight="1" x14ac:dyDescent="0.2">
      <c r="A69" s="49"/>
      <c r="B69" s="50"/>
      <c r="C69" s="51"/>
      <c r="D69" s="135"/>
      <c r="E69" s="51"/>
      <c r="F69" s="51"/>
      <c r="G69" s="51"/>
      <c r="H69" s="51"/>
      <c r="I69" s="52"/>
      <c r="J69" s="52"/>
      <c r="K69" s="52"/>
      <c r="L69" s="52"/>
      <c r="M69" s="52"/>
      <c r="N69" s="52"/>
      <c r="O69" s="52"/>
      <c r="P69" s="52"/>
      <c r="Q69" s="52"/>
      <c r="R69" s="52"/>
      <c r="S69" s="52"/>
      <c r="T69" s="52"/>
      <c r="U69" s="52"/>
      <c r="V69" s="52"/>
      <c r="W69" s="52"/>
      <c r="X69" s="52"/>
    </row>
    <row r="70" spans="1:24" s="29" customFormat="1" ht="12" customHeight="1" x14ac:dyDescent="0.2">
      <c r="A70" s="49"/>
      <c r="B70" s="50"/>
      <c r="C70" s="51"/>
      <c r="D70" s="135"/>
      <c r="E70" s="51"/>
      <c r="F70" s="51"/>
      <c r="G70" s="51"/>
      <c r="H70" s="51"/>
      <c r="I70" s="52"/>
      <c r="J70" s="52"/>
      <c r="K70" s="52"/>
      <c r="L70" s="52"/>
      <c r="M70" s="52"/>
      <c r="N70" s="52"/>
      <c r="O70" s="52"/>
      <c r="P70" s="52"/>
      <c r="Q70" s="52"/>
      <c r="R70" s="52"/>
      <c r="S70" s="52"/>
      <c r="T70" s="52"/>
      <c r="U70" s="52"/>
      <c r="V70" s="52"/>
      <c r="W70" s="52"/>
      <c r="X70" s="52"/>
    </row>
    <row r="71" spans="1:24" s="29" customFormat="1" ht="12" customHeight="1" x14ac:dyDescent="0.2">
      <c r="A71" s="49"/>
      <c r="B71" s="50"/>
      <c r="C71" s="51"/>
      <c r="D71" s="135"/>
      <c r="E71" s="51"/>
      <c r="F71" s="51"/>
      <c r="G71" s="51"/>
      <c r="H71" s="51"/>
      <c r="I71" s="52"/>
      <c r="J71" s="52"/>
      <c r="K71" s="52"/>
      <c r="L71" s="52"/>
      <c r="M71" s="52"/>
      <c r="N71" s="52"/>
      <c r="O71" s="52"/>
      <c r="P71" s="52"/>
      <c r="Q71" s="52"/>
      <c r="R71" s="52"/>
      <c r="S71" s="52"/>
      <c r="T71" s="52"/>
      <c r="U71" s="52"/>
      <c r="V71" s="52"/>
      <c r="W71" s="52"/>
      <c r="X71" s="52"/>
    </row>
    <row r="72" spans="1:24" s="29" customFormat="1" ht="12" customHeight="1" x14ac:dyDescent="0.2">
      <c r="A72" s="49"/>
      <c r="B72" s="50"/>
      <c r="C72" s="51"/>
      <c r="D72" s="135"/>
      <c r="E72" s="51"/>
      <c r="F72" s="51"/>
      <c r="G72" s="51"/>
      <c r="H72" s="51"/>
      <c r="I72" s="52"/>
      <c r="J72" s="52"/>
      <c r="K72" s="52"/>
      <c r="L72" s="52"/>
      <c r="M72" s="52"/>
      <c r="N72" s="52"/>
      <c r="O72" s="52"/>
      <c r="P72" s="52"/>
      <c r="Q72" s="52"/>
      <c r="R72" s="52"/>
      <c r="S72" s="52"/>
      <c r="T72" s="52"/>
      <c r="U72" s="52"/>
      <c r="V72" s="52"/>
      <c r="W72" s="52"/>
      <c r="X72" s="52"/>
    </row>
    <row r="73" spans="1:24" s="29" customFormat="1" ht="12" customHeight="1" x14ac:dyDescent="0.2">
      <c r="A73" s="49"/>
      <c r="B73" s="50"/>
      <c r="C73" s="51"/>
      <c r="D73" s="135"/>
      <c r="E73" s="51"/>
      <c r="F73" s="51"/>
      <c r="G73" s="51"/>
      <c r="H73" s="51"/>
      <c r="I73" s="52"/>
      <c r="J73" s="52"/>
      <c r="K73" s="52"/>
      <c r="L73" s="52"/>
      <c r="M73" s="52"/>
      <c r="N73" s="52"/>
      <c r="O73" s="52"/>
      <c r="P73" s="52"/>
      <c r="Q73" s="52"/>
      <c r="R73" s="52"/>
      <c r="S73" s="52"/>
      <c r="T73" s="52"/>
      <c r="U73" s="52"/>
      <c r="V73" s="52"/>
      <c r="W73" s="52"/>
      <c r="X73" s="52"/>
    </row>
    <row r="74" spans="1:24" s="29" customFormat="1" ht="12" customHeight="1" x14ac:dyDescent="0.2">
      <c r="A74" s="49"/>
      <c r="B74" s="50"/>
      <c r="C74" s="51"/>
      <c r="D74" s="135"/>
      <c r="E74" s="51"/>
      <c r="F74" s="51"/>
      <c r="G74" s="51"/>
      <c r="H74" s="51"/>
      <c r="I74" s="52"/>
      <c r="J74" s="52"/>
      <c r="K74" s="52"/>
      <c r="L74" s="52"/>
      <c r="M74" s="52"/>
      <c r="N74" s="52"/>
      <c r="O74" s="52"/>
      <c r="P74" s="52"/>
      <c r="Q74" s="52"/>
      <c r="R74" s="52"/>
      <c r="S74" s="52"/>
      <c r="T74" s="52"/>
      <c r="U74" s="52"/>
      <c r="V74" s="52"/>
      <c r="W74" s="52"/>
      <c r="X74" s="52"/>
    </row>
    <row r="75" spans="1:24" s="29" customFormat="1" ht="12" customHeight="1" x14ac:dyDescent="0.2">
      <c r="A75" s="49"/>
      <c r="B75" s="50"/>
      <c r="C75" s="51"/>
      <c r="D75" s="135"/>
      <c r="E75" s="51"/>
      <c r="F75" s="51"/>
      <c r="G75" s="51"/>
      <c r="H75" s="51"/>
      <c r="I75" s="52"/>
      <c r="J75" s="52"/>
      <c r="K75" s="52"/>
      <c r="L75" s="52"/>
      <c r="M75" s="52"/>
      <c r="N75" s="52"/>
      <c r="O75" s="52"/>
      <c r="P75" s="52"/>
      <c r="Q75" s="52"/>
      <c r="R75" s="52"/>
      <c r="S75" s="52"/>
      <c r="T75" s="52"/>
      <c r="U75" s="52"/>
      <c r="V75" s="52"/>
      <c r="W75" s="52"/>
      <c r="X75" s="52"/>
    </row>
    <row r="76" spans="1:24" s="29" customFormat="1" ht="12" customHeight="1" x14ac:dyDescent="0.2">
      <c r="A76" s="49"/>
      <c r="B76" s="50"/>
      <c r="C76" s="51"/>
      <c r="D76" s="135"/>
      <c r="E76" s="51"/>
      <c r="F76" s="51"/>
      <c r="G76" s="51"/>
      <c r="H76" s="51"/>
      <c r="I76" s="52"/>
      <c r="J76" s="52"/>
      <c r="K76" s="52"/>
      <c r="L76" s="52"/>
      <c r="M76" s="52"/>
      <c r="N76" s="52"/>
      <c r="O76" s="52"/>
      <c r="P76" s="52"/>
      <c r="Q76" s="52"/>
      <c r="R76" s="52"/>
      <c r="S76" s="52"/>
      <c r="T76" s="52"/>
      <c r="U76" s="52"/>
      <c r="V76" s="52"/>
      <c r="W76" s="52"/>
      <c r="X76" s="52"/>
    </row>
    <row r="77" spans="1:24" s="29" customFormat="1" ht="12" customHeight="1" x14ac:dyDescent="0.2">
      <c r="A77" s="49"/>
      <c r="B77" s="50"/>
      <c r="C77" s="51"/>
      <c r="D77" s="135"/>
      <c r="E77" s="51"/>
      <c r="F77" s="51"/>
      <c r="G77" s="51"/>
      <c r="H77" s="51"/>
      <c r="I77" s="52"/>
      <c r="J77" s="52"/>
      <c r="K77" s="52"/>
      <c r="L77" s="52"/>
      <c r="M77" s="52"/>
      <c r="N77" s="52"/>
      <c r="O77" s="52"/>
      <c r="P77" s="52"/>
      <c r="Q77" s="52"/>
      <c r="R77" s="52"/>
      <c r="S77" s="52"/>
      <c r="T77" s="52"/>
      <c r="U77" s="52"/>
      <c r="V77" s="52"/>
      <c r="W77" s="52"/>
      <c r="X77" s="52"/>
    </row>
    <row r="78" spans="1:24" s="29" customFormat="1" ht="12" customHeight="1" x14ac:dyDescent="0.2">
      <c r="A78" s="49"/>
      <c r="B78" s="50"/>
      <c r="C78" s="51"/>
      <c r="D78" s="135"/>
      <c r="E78" s="51"/>
      <c r="F78" s="51"/>
      <c r="G78" s="51"/>
      <c r="H78" s="51"/>
      <c r="I78" s="52"/>
      <c r="J78" s="52"/>
      <c r="K78" s="52"/>
      <c r="L78" s="52"/>
      <c r="M78" s="52"/>
      <c r="N78" s="52"/>
      <c r="O78" s="52"/>
      <c r="P78" s="52"/>
      <c r="Q78" s="52"/>
      <c r="R78" s="52"/>
      <c r="S78" s="52"/>
      <c r="T78" s="52"/>
      <c r="U78" s="52"/>
      <c r="V78" s="52"/>
      <c r="W78" s="52"/>
      <c r="X78" s="52"/>
    </row>
    <row r="79" spans="1:24" s="29" customFormat="1" ht="12" customHeight="1" x14ac:dyDescent="0.2">
      <c r="A79" s="49"/>
      <c r="B79" s="50"/>
      <c r="C79" s="51"/>
      <c r="D79" s="135"/>
      <c r="E79" s="51"/>
      <c r="F79" s="51"/>
      <c r="G79" s="51"/>
      <c r="H79" s="51"/>
      <c r="I79" s="52"/>
      <c r="J79" s="52"/>
      <c r="K79" s="52"/>
      <c r="L79" s="52"/>
      <c r="M79" s="52"/>
      <c r="N79" s="52"/>
      <c r="O79" s="52"/>
      <c r="P79" s="52"/>
      <c r="Q79" s="52"/>
      <c r="R79" s="52"/>
      <c r="S79" s="52"/>
      <c r="T79" s="52"/>
      <c r="U79" s="52"/>
      <c r="V79" s="52"/>
      <c r="W79" s="52"/>
      <c r="X79" s="52"/>
    </row>
    <row r="80" spans="1:24" s="29" customFormat="1" ht="12" customHeight="1" x14ac:dyDescent="0.2">
      <c r="A80" s="49"/>
      <c r="B80" s="50"/>
      <c r="C80" s="51"/>
      <c r="D80" s="135"/>
      <c r="E80" s="51"/>
      <c r="F80" s="51"/>
      <c r="G80" s="51"/>
      <c r="H80" s="51"/>
      <c r="I80" s="52"/>
      <c r="J80" s="52"/>
      <c r="K80" s="52"/>
      <c r="L80" s="52"/>
      <c r="M80" s="52"/>
      <c r="N80" s="52"/>
      <c r="O80" s="52"/>
      <c r="P80" s="52"/>
      <c r="Q80" s="52"/>
      <c r="R80" s="52"/>
      <c r="S80" s="52"/>
      <c r="T80" s="52"/>
      <c r="U80" s="52"/>
      <c r="V80" s="52"/>
      <c r="W80" s="52"/>
      <c r="X80" s="52"/>
    </row>
    <row r="81" spans="1:24" s="29" customFormat="1" ht="12" customHeight="1" x14ac:dyDescent="0.2">
      <c r="A81" s="49"/>
      <c r="B81" s="50"/>
      <c r="C81" s="51"/>
      <c r="D81" s="135"/>
      <c r="E81" s="51"/>
      <c r="F81" s="51"/>
      <c r="G81" s="51"/>
      <c r="H81" s="51"/>
      <c r="I81" s="52"/>
      <c r="J81" s="52"/>
      <c r="K81" s="52"/>
      <c r="L81" s="52"/>
      <c r="M81" s="52"/>
      <c r="N81" s="52"/>
      <c r="O81" s="52"/>
      <c r="P81" s="52"/>
      <c r="Q81" s="52"/>
      <c r="R81" s="52"/>
      <c r="S81" s="52"/>
      <c r="T81" s="52"/>
      <c r="U81" s="52"/>
      <c r="V81" s="52"/>
      <c r="W81" s="52"/>
      <c r="X81" s="52"/>
    </row>
    <row r="82" spans="1:24" s="29" customFormat="1" ht="12" customHeight="1" x14ac:dyDescent="0.2">
      <c r="A82" s="49"/>
      <c r="B82" s="50"/>
      <c r="C82" s="51"/>
      <c r="D82" s="135"/>
      <c r="E82" s="51"/>
      <c r="F82" s="51"/>
      <c r="G82" s="51"/>
      <c r="H82" s="51"/>
      <c r="I82" s="52"/>
      <c r="J82" s="52"/>
      <c r="K82" s="52"/>
      <c r="L82" s="52"/>
      <c r="M82" s="52"/>
      <c r="N82" s="52"/>
      <c r="O82" s="52"/>
      <c r="P82" s="52"/>
      <c r="Q82" s="52"/>
      <c r="R82" s="52"/>
      <c r="S82" s="52"/>
      <c r="T82" s="52"/>
      <c r="U82" s="52"/>
      <c r="V82" s="52"/>
      <c r="W82" s="52"/>
      <c r="X82" s="52"/>
    </row>
    <row r="83" spans="1:24" s="29" customFormat="1" ht="12" customHeight="1" x14ac:dyDescent="0.2">
      <c r="A83" s="49"/>
      <c r="B83" s="50"/>
      <c r="C83" s="51"/>
      <c r="D83" s="135"/>
      <c r="E83" s="51"/>
      <c r="F83" s="51"/>
      <c r="G83" s="51"/>
      <c r="H83" s="51"/>
      <c r="I83" s="52"/>
      <c r="J83" s="52"/>
      <c r="K83" s="52"/>
      <c r="L83" s="52"/>
      <c r="M83" s="52"/>
      <c r="N83" s="52"/>
      <c r="O83" s="52"/>
      <c r="P83" s="52"/>
      <c r="Q83" s="52"/>
      <c r="R83" s="52"/>
      <c r="S83" s="52"/>
      <c r="T83" s="52"/>
      <c r="U83" s="52"/>
      <c r="V83" s="52"/>
      <c r="W83" s="52"/>
      <c r="X83" s="52"/>
    </row>
    <row r="84" spans="1:24" ht="12" customHeight="1" x14ac:dyDescent="0.2">
      <c r="A84" s="49"/>
      <c r="B84" s="50"/>
      <c r="C84" s="51"/>
      <c r="D84" s="135"/>
      <c r="E84" s="51"/>
      <c r="F84" s="51"/>
      <c r="G84" s="51"/>
      <c r="H84" s="51"/>
      <c r="I84" s="52"/>
      <c r="J84" s="52"/>
      <c r="K84" s="52"/>
      <c r="L84" s="52"/>
      <c r="M84" s="52"/>
      <c r="N84" s="52"/>
      <c r="O84" s="52"/>
      <c r="P84" s="52"/>
      <c r="Q84" s="52"/>
      <c r="R84" s="52"/>
      <c r="S84" s="52"/>
      <c r="T84" s="52"/>
      <c r="U84" s="52"/>
      <c r="V84" s="52"/>
      <c r="W84" s="52"/>
      <c r="X84" s="52"/>
    </row>
    <row r="85" spans="1:24" ht="12" customHeight="1" x14ac:dyDescent="0.2">
      <c r="A85" s="49"/>
      <c r="B85" s="50"/>
      <c r="C85" s="51"/>
      <c r="D85" s="135"/>
      <c r="E85" s="51"/>
      <c r="F85" s="51"/>
      <c r="G85" s="51"/>
      <c r="H85" s="51"/>
      <c r="I85" s="52"/>
      <c r="J85" s="52"/>
      <c r="K85" s="52"/>
      <c r="L85" s="52"/>
      <c r="M85" s="52"/>
      <c r="N85" s="52"/>
      <c r="O85" s="52"/>
      <c r="P85" s="52"/>
      <c r="Q85" s="52"/>
      <c r="R85" s="52"/>
      <c r="S85" s="52"/>
      <c r="T85" s="52"/>
      <c r="U85" s="52"/>
      <c r="V85" s="52"/>
      <c r="W85" s="52"/>
      <c r="X85" s="52"/>
    </row>
    <row r="86" spans="1:24" ht="12" customHeight="1" x14ac:dyDescent="0.2">
      <c r="A86" s="49"/>
      <c r="B86" s="50"/>
      <c r="C86" s="51"/>
      <c r="D86" s="135"/>
      <c r="E86" s="51"/>
      <c r="F86" s="51"/>
      <c r="G86" s="51"/>
      <c r="H86" s="51"/>
      <c r="I86" s="52"/>
      <c r="J86" s="52"/>
      <c r="K86" s="52"/>
      <c r="L86" s="52"/>
      <c r="M86" s="52"/>
      <c r="N86" s="52"/>
      <c r="O86" s="52"/>
      <c r="P86" s="52"/>
      <c r="Q86" s="52"/>
      <c r="R86" s="52"/>
      <c r="S86" s="52"/>
      <c r="T86" s="52"/>
      <c r="U86" s="52"/>
      <c r="V86" s="52"/>
      <c r="W86" s="52"/>
      <c r="X86" s="52"/>
    </row>
    <row r="87" spans="1:24" ht="12" customHeight="1" x14ac:dyDescent="0.2">
      <c r="A87" s="49"/>
      <c r="B87" s="50"/>
      <c r="C87" s="51"/>
      <c r="D87" s="135"/>
      <c r="E87" s="51"/>
      <c r="F87" s="51"/>
      <c r="G87" s="51"/>
      <c r="H87" s="51"/>
      <c r="I87" s="52"/>
      <c r="J87" s="52"/>
      <c r="K87" s="52"/>
      <c r="L87" s="52"/>
      <c r="M87" s="52"/>
      <c r="N87" s="52"/>
      <c r="O87" s="52"/>
      <c r="P87" s="52"/>
      <c r="Q87" s="52"/>
      <c r="R87" s="52"/>
      <c r="S87" s="52"/>
      <c r="T87" s="52"/>
      <c r="U87" s="52"/>
      <c r="V87" s="52"/>
      <c r="W87" s="52"/>
      <c r="X87" s="52"/>
    </row>
    <row r="88" spans="1:24" ht="12" customHeight="1" x14ac:dyDescent="0.2">
      <c r="A88" s="49"/>
      <c r="B88" s="50"/>
      <c r="C88" s="51"/>
      <c r="D88" s="135"/>
      <c r="E88" s="51"/>
      <c r="F88" s="51"/>
      <c r="G88" s="51"/>
      <c r="H88" s="51"/>
      <c r="I88" s="52"/>
      <c r="J88" s="52"/>
      <c r="K88" s="52"/>
      <c r="L88" s="52"/>
      <c r="M88" s="52"/>
      <c r="N88" s="52"/>
      <c r="O88" s="52"/>
      <c r="P88" s="52"/>
      <c r="Q88" s="52"/>
      <c r="R88" s="52"/>
      <c r="S88" s="52"/>
      <c r="T88" s="52"/>
      <c r="U88" s="52"/>
      <c r="V88" s="52"/>
      <c r="W88" s="52"/>
      <c r="X88" s="52"/>
    </row>
    <row r="89" spans="1:24" ht="12" customHeight="1" x14ac:dyDescent="0.2">
      <c r="A89" s="49"/>
      <c r="B89" s="50"/>
      <c r="C89" s="51"/>
      <c r="D89" s="135"/>
      <c r="E89" s="51"/>
      <c r="F89" s="51"/>
      <c r="G89" s="51"/>
      <c r="H89" s="51"/>
      <c r="I89" s="52"/>
      <c r="J89" s="52"/>
      <c r="K89" s="52"/>
      <c r="L89" s="52"/>
      <c r="M89" s="52"/>
      <c r="N89" s="52"/>
      <c r="O89" s="52"/>
      <c r="P89" s="52"/>
      <c r="Q89" s="52"/>
      <c r="R89" s="52"/>
      <c r="S89" s="52"/>
      <c r="T89" s="52"/>
      <c r="U89" s="52"/>
      <c r="V89" s="52"/>
      <c r="W89" s="52"/>
      <c r="X89" s="52"/>
    </row>
    <row r="90" spans="1:24" ht="12" customHeight="1" x14ac:dyDescent="0.2">
      <c r="A90" s="49"/>
      <c r="B90" s="50"/>
      <c r="C90" s="51"/>
      <c r="D90" s="135"/>
      <c r="E90" s="51"/>
      <c r="F90" s="51"/>
      <c r="G90" s="51"/>
      <c r="H90" s="51"/>
      <c r="I90" s="52"/>
      <c r="J90" s="52"/>
      <c r="K90" s="52"/>
      <c r="L90" s="52"/>
      <c r="M90" s="52"/>
      <c r="N90" s="52"/>
      <c r="O90" s="52"/>
      <c r="P90" s="52"/>
      <c r="Q90" s="52"/>
      <c r="R90" s="52"/>
      <c r="S90" s="52"/>
      <c r="T90" s="52"/>
      <c r="U90" s="52"/>
      <c r="V90" s="52"/>
      <c r="W90" s="52"/>
      <c r="X90" s="52"/>
    </row>
    <row r="91" spans="1:24" ht="12" customHeight="1" x14ac:dyDescent="0.2">
      <c r="A91" s="49"/>
      <c r="B91" s="50"/>
      <c r="C91" s="51"/>
      <c r="D91" s="135"/>
      <c r="E91" s="51"/>
      <c r="F91" s="51"/>
      <c r="G91" s="51"/>
      <c r="H91" s="51"/>
      <c r="I91" s="52"/>
      <c r="J91" s="52"/>
      <c r="K91" s="52"/>
      <c r="L91" s="52"/>
      <c r="M91" s="52"/>
      <c r="N91" s="52"/>
      <c r="O91" s="52"/>
      <c r="P91" s="52"/>
      <c r="Q91" s="52"/>
      <c r="R91" s="52"/>
      <c r="S91" s="52"/>
      <c r="T91" s="52"/>
      <c r="U91" s="52"/>
      <c r="V91" s="52"/>
      <c r="W91" s="52"/>
      <c r="X91" s="52"/>
    </row>
    <row r="92" spans="1:24" ht="12" customHeight="1" x14ac:dyDescent="0.2">
      <c r="A92" s="49"/>
      <c r="B92" s="50"/>
      <c r="C92" s="51"/>
      <c r="D92" s="135"/>
      <c r="E92" s="51"/>
      <c r="F92" s="51"/>
      <c r="G92" s="51"/>
      <c r="H92" s="51"/>
      <c r="I92" s="52"/>
      <c r="J92" s="52"/>
      <c r="K92" s="52"/>
      <c r="L92" s="52"/>
      <c r="M92" s="52"/>
      <c r="N92" s="52"/>
      <c r="O92" s="52"/>
      <c r="P92" s="52"/>
      <c r="Q92" s="52"/>
      <c r="R92" s="52"/>
      <c r="S92" s="52"/>
      <c r="T92" s="52"/>
      <c r="U92" s="52"/>
      <c r="V92" s="52"/>
      <c r="W92" s="52"/>
      <c r="X92" s="52"/>
    </row>
    <row r="93" spans="1:24" ht="12" customHeight="1" x14ac:dyDescent="0.2">
      <c r="A93" s="49"/>
      <c r="B93" s="50"/>
      <c r="C93" s="51"/>
      <c r="D93" s="135"/>
      <c r="E93" s="51"/>
      <c r="F93" s="51"/>
      <c r="G93" s="51"/>
      <c r="H93" s="51"/>
      <c r="I93" s="52"/>
      <c r="J93" s="52"/>
      <c r="K93" s="52"/>
      <c r="L93" s="52"/>
      <c r="M93" s="52"/>
      <c r="N93" s="52"/>
      <c r="O93" s="52"/>
      <c r="P93" s="52"/>
      <c r="Q93" s="52"/>
      <c r="R93" s="52"/>
      <c r="S93" s="52"/>
      <c r="T93" s="52"/>
      <c r="U93" s="52"/>
      <c r="V93" s="52"/>
      <c r="W93" s="52"/>
      <c r="X93" s="52"/>
    </row>
    <row r="94" spans="1:24" ht="12" customHeight="1" x14ac:dyDescent="0.2">
      <c r="A94" s="49"/>
      <c r="B94" s="50"/>
      <c r="C94" s="51"/>
      <c r="D94" s="135"/>
      <c r="E94" s="51"/>
      <c r="F94" s="51"/>
      <c r="G94" s="51"/>
      <c r="H94" s="51"/>
      <c r="I94" s="52"/>
      <c r="J94" s="52"/>
      <c r="K94" s="52"/>
      <c r="L94" s="52"/>
      <c r="M94" s="52"/>
      <c r="N94" s="52"/>
      <c r="O94" s="52"/>
      <c r="P94" s="52"/>
      <c r="Q94" s="52"/>
      <c r="R94" s="52"/>
      <c r="S94" s="52"/>
      <c r="T94" s="52"/>
      <c r="U94" s="52"/>
      <c r="V94" s="52"/>
      <c r="W94" s="52"/>
      <c r="X94" s="52"/>
    </row>
    <row r="95" spans="1:24" ht="12" customHeight="1" x14ac:dyDescent="0.2">
      <c r="A95" s="49"/>
      <c r="B95" s="50"/>
      <c r="C95" s="51"/>
      <c r="D95" s="135"/>
      <c r="E95" s="51"/>
      <c r="F95" s="51"/>
      <c r="G95" s="51"/>
      <c r="H95" s="51"/>
      <c r="I95" s="52"/>
      <c r="J95" s="52"/>
      <c r="K95" s="52"/>
      <c r="L95" s="52"/>
      <c r="M95" s="52"/>
      <c r="N95" s="52"/>
      <c r="O95" s="52"/>
      <c r="P95" s="52"/>
      <c r="Q95" s="52"/>
      <c r="R95" s="52"/>
      <c r="S95" s="52"/>
      <c r="T95" s="52"/>
      <c r="U95" s="52"/>
      <c r="V95" s="52"/>
      <c r="W95" s="52"/>
      <c r="X95" s="52"/>
    </row>
    <row r="96" spans="1:24" ht="12" customHeight="1" x14ac:dyDescent="0.2">
      <c r="A96" s="49"/>
      <c r="B96" s="50"/>
      <c r="C96" s="51"/>
      <c r="D96" s="135"/>
      <c r="E96" s="51"/>
      <c r="F96" s="51"/>
      <c r="G96" s="51"/>
      <c r="H96" s="51"/>
      <c r="I96" s="52"/>
      <c r="J96" s="52"/>
      <c r="K96" s="52"/>
      <c r="L96" s="52"/>
      <c r="M96" s="52"/>
      <c r="N96" s="52"/>
      <c r="O96" s="52"/>
      <c r="P96" s="52"/>
      <c r="Q96" s="52"/>
      <c r="R96" s="52"/>
      <c r="S96" s="52"/>
      <c r="T96" s="52"/>
      <c r="U96" s="52"/>
      <c r="V96" s="52"/>
      <c r="W96" s="52"/>
      <c r="X96" s="52"/>
    </row>
    <row r="97" spans="1:24" ht="12" customHeight="1" x14ac:dyDescent="0.2">
      <c r="A97" s="49"/>
      <c r="B97" s="50"/>
      <c r="C97" s="51"/>
      <c r="D97" s="135"/>
      <c r="E97" s="51"/>
      <c r="F97" s="51"/>
      <c r="G97" s="51"/>
      <c r="H97" s="51"/>
      <c r="I97" s="52"/>
      <c r="J97" s="52"/>
      <c r="K97" s="52"/>
      <c r="L97" s="52"/>
      <c r="M97" s="52"/>
      <c r="N97" s="52"/>
      <c r="O97" s="52"/>
      <c r="P97" s="52"/>
      <c r="Q97" s="52"/>
      <c r="R97" s="52"/>
      <c r="S97" s="52"/>
      <c r="T97" s="52"/>
      <c r="U97" s="52"/>
      <c r="V97" s="52"/>
      <c r="W97" s="52"/>
      <c r="X97" s="52"/>
    </row>
    <row r="98" spans="1:24" ht="12" customHeight="1" x14ac:dyDescent="0.2">
      <c r="A98" s="49"/>
      <c r="B98" s="50"/>
      <c r="C98" s="51"/>
      <c r="D98" s="135"/>
      <c r="E98" s="51"/>
      <c r="F98" s="51"/>
      <c r="G98" s="51"/>
      <c r="H98" s="51"/>
      <c r="I98" s="52"/>
      <c r="J98" s="52"/>
      <c r="K98" s="52"/>
      <c r="L98" s="52"/>
      <c r="M98" s="52"/>
      <c r="N98" s="52"/>
      <c r="O98" s="52"/>
      <c r="P98" s="52"/>
      <c r="Q98" s="52"/>
      <c r="R98" s="52"/>
      <c r="S98" s="52"/>
      <c r="T98" s="52"/>
      <c r="U98" s="52"/>
      <c r="V98" s="52"/>
      <c r="W98" s="52"/>
      <c r="X98" s="52"/>
    </row>
    <row r="99" spans="1:24" ht="12" customHeight="1" x14ac:dyDescent="0.2">
      <c r="A99" s="49"/>
      <c r="B99" s="50"/>
      <c r="C99" s="51"/>
      <c r="D99" s="135"/>
      <c r="E99" s="51"/>
      <c r="F99" s="51"/>
      <c r="G99" s="51"/>
      <c r="H99" s="51"/>
      <c r="I99" s="52"/>
      <c r="J99" s="52"/>
      <c r="K99" s="52"/>
      <c r="L99" s="52"/>
      <c r="M99" s="52"/>
      <c r="N99" s="52"/>
      <c r="O99" s="52"/>
      <c r="P99" s="52"/>
      <c r="Q99" s="52"/>
      <c r="R99" s="52"/>
      <c r="S99" s="52"/>
      <c r="T99" s="52"/>
      <c r="U99" s="52"/>
      <c r="V99" s="52"/>
      <c r="W99" s="52"/>
      <c r="X99" s="52"/>
    </row>
    <row r="100" spans="1:24" ht="12" customHeight="1" x14ac:dyDescent="0.2">
      <c r="A100" s="49"/>
      <c r="B100" s="50"/>
      <c r="C100" s="51"/>
      <c r="D100" s="135"/>
      <c r="E100" s="51"/>
      <c r="F100" s="51"/>
      <c r="G100" s="51"/>
      <c r="H100" s="51"/>
      <c r="I100" s="52"/>
      <c r="J100" s="52"/>
      <c r="K100" s="52"/>
      <c r="L100" s="52"/>
      <c r="M100" s="52"/>
      <c r="N100" s="52"/>
      <c r="O100" s="52"/>
      <c r="P100" s="52"/>
      <c r="Q100" s="52"/>
      <c r="R100" s="52"/>
      <c r="S100" s="52"/>
      <c r="T100" s="52"/>
      <c r="U100" s="52"/>
      <c r="V100" s="52"/>
      <c r="W100" s="52"/>
      <c r="X100" s="52"/>
    </row>
    <row r="101" spans="1:24" ht="12" customHeight="1" x14ac:dyDescent="0.2">
      <c r="A101" s="49"/>
      <c r="B101" s="50"/>
      <c r="C101" s="51"/>
      <c r="D101" s="135"/>
      <c r="E101" s="51"/>
      <c r="F101" s="51"/>
      <c r="G101" s="51"/>
      <c r="H101" s="51"/>
      <c r="I101" s="52"/>
      <c r="J101" s="52"/>
      <c r="K101" s="52"/>
      <c r="L101" s="52"/>
      <c r="M101" s="52"/>
      <c r="N101" s="52"/>
      <c r="O101" s="52"/>
      <c r="P101" s="52"/>
      <c r="Q101" s="52"/>
      <c r="R101" s="52"/>
      <c r="S101" s="52"/>
      <c r="T101" s="52"/>
      <c r="U101" s="52"/>
      <c r="V101" s="52"/>
      <c r="W101" s="52"/>
      <c r="X101" s="52"/>
    </row>
    <row r="102" spans="1:24" ht="12" customHeight="1" x14ac:dyDescent="0.2">
      <c r="A102" s="49"/>
      <c r="B102" s="50"/>
      <c r="C102" s="51"/>
      <c r="D102" s="135"/>
      <c r="E102" s="51"/>
      <c r="F102" s="51"/>
      <c r="G102" s="51"/>
      <c r="H102" s="51"/>
      <c r="I102" s="52"/>
      <c r="J102" s="52"/>
      <c r="K102" s="52"/>
      <c r="L102" s="52"/>
      <c r="M102" s="52"/>
      <c r="N102" s="52"/>
      <c r="O102" s="52"/>
      <c r="P102" s="52"/>
      <c r="Q102" s="52"/>
      <c r="R102" s="52"/>
      <c r="S102" s="52"/>
      <c r="T102" s="52"/>
      <c r="U102" s="52"/>
      <c r="V102" s="52"/>
      <c r="W102" s="52"/>
      <c r="X102" s="52"/>
    </row>
    <row r="103" spans="1:24" ht="12" customHeight="1" x14ac:dyDescent="0.2">
      <c r="A103" s="49"/>
      <c r="B103" s="50"/>
      <c r="C103" s="51"/>
      <c r="D103" s="135"/>
      <c r="E103" s="51"/>
      <c r="F103" s="51"/>
      <c r="G103" s="51"/>
      <c r="H103" s="51"/>
      <c r="I103" s="52"/>
      <c r="J103" s="52"/>
      <c r="K103" s="52"/>
      <c r="L103" s="52"/>
      <c r="M103" s="52"/>
      <c r="N103" s="52"/>
      <c r="O103" s="52"/>
      <c r="P103" s="52"/>
      <c r="Q103" s="52"/>
      <c r="R103" s="52"/>
      <c r="S103" s="52"/>
      <c r="T103" s="52"/>
      <c r="U103" s="52"/>
      <c r="V103" s="52"/>
      <c r="W103" s="52"/>
      <c r="X103" s="52"/>
    </row>
    <row r="104" spans="1:24" ht="12" customHeight="1" x14ac:dyDescent="0.2">
      <c r="A104" s="49"/>
      <c r="B104" s="50"/>
      <c r="C104" s="51"/>
      <c r="D104" s="135"/>
      <c r="E104" s="51"/>
      <c r="F104" s="51"/>
      <c r="G104" s="51"/>
      <c r="H104" s="51"/>
      <c r="I104" s="52"/>
      <c r="J104" s="52"/>
      <c r="K104" s="52"/>
      <c r="L104" s="52"/>
      <c r="M104" s="52"/>
      <c r="N104" s="52"/>
      <c r="O104" s="52"/>
      <c r="P104" s="52"/>
      <c r="Q104" s="52"/>
      <c r="R104" s="52"/>
      <c r="S104" s="52"/>
      <c r="T104" s="52"/>
      <c r="U104" s="52"/>
      <c r="V104" s="52"/>
      <c r="W104" s="52"/>
      <c r="X104" s="52"/>
    </row>
    <row r="105" spans="1:24" ht="12" customHeight="1" x14ac:dyDescent="0.2">
      <c r="A105" s="49"/>
      <c r="B105" s="50"/>
      <c r="C105" s="51"/>
      <c r="D105" s="135"/>
      <c r="E105" s="51"/>
      <c r="F105" s="51"/>
      <c r="G105" s="51"/>
      <c r="H105" s="51"/>
      <c r="I105" s="52"/>
      <c r="J105" s="52"/>
      <c r="K105" s="52"/>
      <c r="L105" s="52"/>
      <c r="M105" s="52"/>
      <c r="N105" s="52"/>
      <c r="O105" s="52"/>
      <c r="P105" s="52"/>
      <c r="Q105" s="52"/>
      <c r="R105" s="52"/>
      <c r="S105" s="52"/>
      <c r="T105" s="52"/>
      <c r="U105" s="52"/>
      <c r="V105" s="52"/>
      <c r="W105" s="52"/>
      <c r="X105" s="52"/>
    </row>
    <row r="106" spans="1:24" ht="12" customHeight="1" x14ac:dyDescent="0.2">
      <c r="A106" s="49"/>
      <c r="B106" s="50"/>
      <c r="C106" s="51"/>
      <c r="D106" s="135"/>
      <c r="E106" s="51"/>
      <c r="F106" s="51"/>
      <c r="G106" s="51"/>
      <c r="H106" s="51"/>
      <c r="I106" s="52"/>
      <c r="J106" s="52"/>
      <c r="K106" s="52"/>
      <c r="L106" s="52"/>
      <c r="M106" s="52"/>
      <c r="N106" s="52"/>
      <c r="O106" s="52"/>
      <c r="P106" s="52"/>
      <c r="Q106" s="52"/>
      <c r="R106" s="52"/>
      <c r="S106" s="52"/>
      <c r="T106" s="52"/>
      <c r="U106" s="52"/>
      <c r="V106" s="52"/>
      <c r="W106" s="52"/>
      <c r="X106" s="52"/>
    </row>
    <row r="107" spans="1:24" ht="12" customHeight="1" x14ac:dyDescent="0.2">
      <c r="A107" s="49"/>
      <c r="B107" s="50"/>
      <c r="C107" s="51"/>
      <c r="D107" s="135"/>
      <c r="E107" s="51"/>
      <c r="F107" s="51"/>
      <c r="G107" s="51"/>
      <c r="H107" s="51"/>
      <c r="I107" s="52"/>
      <c r="J107" s="52"/>
      <c r="K107" s="52"/>
      <c r="L107" s="52"/>
      <c r="M107" s="52"/>
      <c r="N107" s="52"/>
      <c r="O107" s="52"/>
      <c r="P107" s="52"/>
      <c r="Q107" s="52"/>
      <c r="R107" s="52"/>
      <c r="S107" s="52"/>
      <c r="T107" s="52"/>
      <c r="U107" s="52"/>
      <c r="V107" s="52"/>
      <c r="W107" s="52"/>
      <c r="X107" s="52"/>
    </row>
    <row r="108" spans="1:24" ht="12" customHeight="1" x14ac:dyDescent="0.2">
      <c r="A108" s="49"/>
      <c r="B108" s="50"/>
      <c r="C108" s="51"/>
      <c r="D108" s="135"/>
      <c r="E108" s="51"/>
      <c r="F108" s="51"/>
      <c r="G108" s="51"/>
      <c r="H108" s="51"/>
      <c r="I108" s="52"/>
      <c r="J108" s="52"/>
      <c r="K108" s="52"/>
      <c r="L108" s="52"/>
      <c r="M108" s="52"/>
      <c r="N108" s="52"/>
      <c r="O108" s="52"/>
      <c r="P108" s="52"/>
      <c r="Q108" s="52"/>
      <c r="R108" s="52"/>
      <c r="S108" s="52"/>
      <c r="T108" s="52"/>
      <c r="U108" s="52"/>
      <c r="V108" s="52"/>
      <c r="W108" s="52"/>
      <c r="X108" s="52"/>
    </row>
    <row r="109" spans="1:24" ht="12" customHeight="1" x14ac:dyDescent="0.2">
      <c r="A109" s="49"/>
      <c r="B109" s="50"/>
      <c r="C109" s="51"/>
      <c r="D109" s="135"/>
      <c r="E109" s="51"/>
      <c r="F109" s="51"/>
      <c r="G109" s="51"/>
      <c r="H109" s="51"/>
      <c r="I109" s="52"/>
      <c r="J109" s="52"/>
      <c r="K109" s="52"/>
      <c r="L109" s="52"/>
      <c r="M109" s="52"/>
      <c r="N109" s="52"/>
      <c r="O109" s="52"/>
      <c r="P109" s="52"/>
      <c r="Q109" s="52"/>
      <c r="R109" s="52"/>
      <c r="S109" s="52"/>
      <c r="T109" s="52"/>
      <c r="U109" s="52"/>
      <c r="V109" s="52"/>
      <c r="W109" s="52"/>
      <c r="X109" s="52"/>
    </row>
    <row r="110" spans="1:24" ht="12" customHeight="1" x14ac:dyDescent="0.2">
      <c r="A110" s="49"/>
      <c r="B110" s="50"/>
      <c r="C110" s="51"/>
      <c r="D110" s="135"/>
      <c r="E110" s="51"/>
      <c r="F110" s="51"/>
      <c r="G110" s="51"/>
      <c r="H110" s="51"/>
      <c r="I110" s="52"/>
      <c r="J110" s="52"/>
      <c r="K110" s="52"/>
      <c r="L110" s="52"/>
      <c r="M110" s="52"/>
      <c r="N110" s="52"/>
      <c r="O110" s="52"/>
      <c r="P110" s="52"/>
      <c r="Q110" s="52"/>
      <c r="R110" s="52"/>
      <c r="S110" s="52"/>
      <c r="T110" s="52"/>
      <c r="U110" s="52"/>
      <c r="V110" s="52"/>
      <c r="W110" s="52"/>
      <c r="X110" s="52"/>
    </row>
    <row r="111" spans="1:24" ht="12" customHeight="1" x14ac:dyDescent="0.2">
      <c r="A111" s="49"/>
      <c r="B111" s="50"/>
      <c r="C111" s="51"/>
      <c r="D111" s="135"/>
      <c r="E111" s="51"/>
      <c r="F111" s="51"/>
      <c r="G111" s="51"/>
      <c r="H111" s="51"/>
      <c r="I111" s="52"/>
      <c r="J111" s="52"/>
      <c r="K111" s="52"/>
      <c r="L111" s="52"/>
      <c r="M111" s="52"/>
      <c r="N111" s="52"/>
      <c r="O111" s="52"/>
      <c r="P111" s="52"/>
      <c r="Q111" s="52"/>
      <c r="R111" s="52"/>
      <c r="S111" s="52"/>
      <c r="T111" s="52"/>
      <c r="U111" s="52"/>
      <c r="V111" s="52"/>
      <c r="W111" s="52"/>
      <c r="X111" s="52"/>
    </row>
    <row r="112" spans="1:24" ht="12" customHeight="1" x14ac:dyDescent="0.2">
      <c r="A112" s="49"/>
      <c r="B112" s="50"/>
      <c r="C112" s="51"/>
      <c r="D112" s="135"/>
      <c r="E112" s="51"/>
      <c r="F112" s="51"/>
      <c r="G112" s="51"/>
      <c r="H112" s="51"/>
      <c r="I112" s="52"/>
      <c r="J112" s="52"/>
      <c r="K112" s="52"/>
      <c r="L112" s="52"/>
      <c r="M112" s="52"/>
      <c r="N112" s="52"/>
      <c r="O112" s="52"/>
      <c r="P112" s="52"/>
      <c r="Q112" s="52"/>
      <c r="R112" s="52"/>
      <c r="S112" s="52"/>
      <c r="T112" s="52"/>
      <c r="U112" s="52"/>
      <c r="V112" s="52"/>
      <c r="W112" s="52"/>
      <c r="X112" s="52"/>
    </row>
    <row r="113" spans="1:24" x14ac:dyDescent="0.2">
      <c r="A113" s="49"/>
      <c r="B113" s="50"/>
      <c r="C113" s="51"/>
      <c r="D113" s="135"/>
      <c r="E113" s="51"/>
      <c r="F113" s="51"/>
      <c r="G113" s="51"/>
      <c r="H113" s="51"/>
      <c r="I113" s="52"/>
      <c r="J113" s="52"/>
      <c r="K113" s="52"/>
      <c r="L113" s="52"/>
      <c r="M113" s="52"/>
      <c r="N113" s="52"/>
      <c r="O113" s="52"/>
      <c r="P113" s="52"/>
      <c r="Q113" s="52"/>
      <c r="R113" s="52"/>
      <c r="S113" s="52"/>
      <c r="T113" s="52"/>
      <c r="U113" s="52"/>
      <c r="V113" s="52"/>
      <c r="W113" s="52"/>
      <c r="X113" s="52"/>
    </row>
    <row r="114" spans="1:24" x14ac:dyDescent="0.2">
      <c r="A114" s="49"/>
      <c r="B114" s="50"/>
      <c r="C114" s="51"/>
      <c r="D114" s="135"/>
      <c r="E114" s="51"/>
      <c r="F114" s="51"/>
      <c r="G114" s="51"/>
      <c r="H114" s="51"/>
      <c r="I114" s="52"/>
      <c r="J114" s="52"/>
      <c r="K114" s="52"/>
      <c r="L114" s="52"/>
      <c r="M114" s="52"/>
      <c r="N114" s="52"/>
      <c r="O114" s="52"/>
      <c r="P114" s="52"/>
      <c r="Q114" s="52"/>
      <c r="R114" s="52"/>
      <c r="S114" s="52"/>
      <c r="T114" s="52"/>
      <c r="U114" s="52"/>
      <c r="V114" s="52"/>
      <c r="W114" s="52"/>
      <c r="X114" s="52"/>
    </row>
    <row r="115" spans="1:24" x14ac:dyDescent="0.2">
      <c r="A115" s="49"/>
      <c r="B115" s="50"/>
      <c r="C115" s="51"/>
      <c r="D115" s="135"/>
      <c r="E115" s="51"/>
      <c r="F115" s="51"/>
      <c r="G115" s="51"/>
      <c r="H115" s="51"/>
      <c r="I115" s="52"/>
      <c r="J115" s="52"/>
      <c r="K115" s="52"/>
      <c r="L115" s="52"/>
      <c r="M115" s="52"/>
      <c r="N115" s="52"/>
      <c r="O115" s="52"/>
      <c r="P115" s="52"/>
      <c r="Q115" s="52"/>
      <c r="R115" s="52"/>
      <c r="S115" s="52"/>
      <c r="T115" s="52"/>
      <c r="U115" s="52"/>
      <c r="V115" s="52"/>
      <c r="W115" s="52"/>
      <c r="X115" s="52"/>
    </row>
    <row r="116" spans="1:24" x14ac:dyDescent="0.2">
      <c r="A116" s="49"/>
      <c r="B116" s="50"/>
      <c r="C116" s="51"/>
      <c r="D116" s="135"/>
      <c r="E116" s="51"/>
      <c r="F116" s="51"/>
      <c r="G116" s="51"/>
      <c r="H116" s="51"/>
      <c r="I116" s="52"/>
      <c r="J116" s="52"/>
      <c r="K116" s="52"/>
      <c r="L116" s="52"/>
      <c r="M116" s="52"/>
      <c r="N116" s="52"/>
      <c r="O116" s="52"/>
      <c r="P116" s="52"/>
      <c r="Q116" s="52"/>
      <c r="R116" s="52"/>
      <c r="S116" s="52"/>
      <c r="T116" s="52"/>
      <c r="U116" s="52"/>
      <c r="V116" s="52"/>
      <c r="W116" s="52"/>
      <c r="X116" s="52"/>
    </row>
    <row r="117" spans="1:24" x14ac:dyDescent="0.2">
      <c r="A117" s="49"/>
      <c r="B117" s="50"/>
      <c r="C117" s="51"/>
      <c r="D117" s="135"/>
      <c r="E117" s="51"/>
      <c r="F117" s="51"/>
      <c r="G117" s="51"/>
      <c r="H117" s="51"/>
      <c r="I117" s="52"/>
      <c r="J117" s="52"/>
      <c r="K117" s="52"/>
      <c r="L117" s="52"/>
      <c r="M117" s="52"/>
      <c r="N117" s="52"/>
      <c r="O117" s="52"/>
      <c r="P117" s="52"/>
      <c r="Q117" s="52"/>
      <c r="R117" s="52"/>
      <c r="S117" s="52"/>
      <c r="T117" s="52"/>
      <c r="U117" s="52"/>
      <c r="V117" s="52"/>
      <c r="W117" s="52"/>
      <c r="X117" s="52"/>
    </row>
    <row r="118" spans="1:24" x14ac:dyDescent="0.2">
      <c r="A118" s="49"/>
      <c r="B118" s="50"/>
      <c r="C118" s="51"/>
      <c r="D118" s="135"/>
      <c r="E118" s="51"/>
      <c r="F118" s="51"/>
      <c r="G118" s="51"/>
      <c r="H118" s="51"/>
      <c r="I118" s="52"/>
      <c r="J118" s="52"/>
      <c r="K118" s="52"/>
      <c r="L118" s="52"/>
      <c r="M118" s="52"/>
      <c r="N118" s="52"/>
      <c r="O118" s="52"/>
      <c r="P118" s="52"/>
      <c r="Q118" s="52"/>
      <c r="R118" s="52"/>
      <c r="S118" s="52"/>
      <c r="T118" s="52"/>
      <c r="U118" s="52"/>
      <c r="V118" s="52"/>
      <c r="W118" s="52"/>
      <c r="X118" s="52"/>
    </row>
    <row r="119" spans="1:24" x14ac:dyDescent="0.2">
      <c r="A119" s="49"/>
      <c r="B119" s="50"/>
      <c r="C119" s="51"/>
      <c r="D119" s="135"/>
      <c r="E119" s="51"/>
      <c r="F119" s="51"/>
      <c r="G119" s="51"/>
      <c r="H119" s="51"/>
      <c r="I119" s="52"/>
      <c r="J119" s="52"/>
      <c r="K119" s="52"/>
      <c r="L119" s="52"/>
      <c r="M119" s="52"/>
      <c r="N119" s="52"/>
      <c r="O119" s="52"/>
      <c r="P119" s="52"/>
      <c r="Q119" s="52"/>
      <c r="R119" s="52"/>
      <c r="S119" s="52"/>
      <c r="T119" s="52"/>
      <c r="U119" s="52"/>
      <c r="V119" s="52"/>
      <c r="W119" s="52"/>
      <c r="X119" s="52"/>
    </row>
    <row r="120" spans="1:24" x14ac:dyDescent="0.2">
      <c r="A120" s="49"/>
      <c r="B120" s="50"/>
      <c r="C120" s="51"/>
      <c r="D120" s="135"/>
      <c r="E120" s="51"/>
      <c r="F120" s="51"/>
      <c r="G120" s="51"/>
      <c r="H120" s="51"/>
      <c r="I120" s="52"/>
      <c r="J120" s="52"/>
      <c r="K120" s="52"/>
      <c r="L120" s="52"/>
      <c r="M120" s="52"/>
      <c r="N120" s="52"/>
      <c r="O120" s="52"/>
      <c r="P120" s="52"/>
      <c r="Q120" s="52"/>
      <c r="R120" s="52"/>
      <c r="S120" s="52"/>
      <c r="T120" s="52"/>
      <c r="U120" s="52"/>
      <c r="V120" s="52"/>
      <c r="W120" s="52"/>
      <c r="X120" s="52"/>
    </row>
    <row r="121" spans="1:24" x14ac:dyDescent="0.2">
      <c r="A121" s="49"/>
      <c r="B121" s="50"/>
      <c r="C121" s="51"/>
      <c r="D121" s="135"/>
      <c r="E121" s="51"/>
      <c r="F121" s="51"/>
      <c r="G121" s="51"/>
      <c r="H121" s="51"/>
      <c r="I121" s="52"/>
      <c r="J121" s="52"/>
      <c r="K121" s="52"/>
      <c r="L121" s="52"/>
      <c r="M121" s="52"/>
      <c r="N121" s="52"/>
      <c r="O121" s="52"/>
      <c r="P121" s="52"/>
      <c r="Q121" s="52"/>
      <c r="R121" s="52"/>
      <c r="S121" s="52"/>
      <c r="T121" s="52"/>
      <c r="U121" s="52"/>
      <c r="V121" s="52"/>
      <c r="W121" s="52"/>
      <c r="X121" s="52"/>
    </row>
    <row r="122" spans="1:24" x14ac:dyDescent="0.2">
      <c r="A122" s="49"/>
      <c r="B122" s="50"/>
      <c r="C122" s="51"/>
      <c r="D122" s="135"/>
      <c r="E122" s="51"/>
      <c r="F122" s="51"/>
      <c r="G122" s="51"/>
      <c r="H122" s="51"/>
      <c r="I122" s="52"/>
      <c r="J122" s="52"/>
      <c r="K122" s="52"/>
      <c r="L122" s="52"/>
      <c r="M122" s="52"/>
      <c r="N122" s="52"/>
      <c r="O122" s="52"/>
      <c r="P122" s="52"/>
      <c r="Q122" s="52"/>
      <c r="R122" s="52"/>
      <c r="S122" s="52"/>
      <c r="T122" s="52"/>
      <c r="U122" s="52"/>
      <c r="V122" s="52"/>
      <c r="W122" s="52"/>
      <c r="X122" s="52"/>
    </row>
    <row r="123" spans="1:24" x14ac:dyDescent="0.2">
      <c r="A123" s="49"/>
      <c r="B123" s="50"/>
      <c r="C123" s="51"/>
      <c r="D123" s="135"/>
      <c r="E123" s="51"/>
      <c r="F123" s="51"/>
      <c r="G123" s="51"/>
      <c r="H123" s="51"/>
      <c r="I123" s="52"/>
      <c r="J123" s="52"/>
      <c r="K123" s="52"/>
      <c r="L123" s="52"/>
      <c r="M123" s="52"/>
      <c r="N123" s="52"/>
      <c r="O123" s="52"/>
      <c r="P123" s="52"/>
      <c r="Q123" s="52"/>
      <c r="R123" s="52"/>
      <c r="S123" s="52"/>
      <c r="T123" s="52"/>
      <c r="U123" s="52"/>
      <c r="V123" s="52"/>
      <c r="W123" s="52"/>
      <c r="X123" s="52"/>
    </row>
    <row r="124" spans="1:24" x14ac:dyDescent="0.2">
      <c r="A124" s="49"/>
      <c r="B124" s="50"/>
      <c r="C124" s="51"/>
      <c r="D124" s="135"/>
      <c r="E124" s="51"/>
      <c r="F124" s="51"/>
      <c r="G124" s="51"/>
      <c r="H124" s="51"/>
      <c r="I124" s="52"/>
      <c r="J124" s="52"/>
      <c r="K124" s="52"/>
      <c r="L124" s="52"/>
      <c r="M124" s="52"/>
      <c r="N124" s="52"/>
      <c r="O124" s="52"/>
      <c r="P124" s="52"/>
      <c r="Q124" s="52"/>
      <c r="R124" s="52"/>
      <c r="S124" s="52"/>
      <c r="T124" s="52"/>
      <c r="U124" s="52"/>
      <c r="V124" s="52"/>
      <c r="W124" s="52"/>
      <c r="X124" s="52"/>
    </row>
    <row r="125" spans="1:24" x14ac:dyDescent="0.2">
      <c r="A125" s="49"/>
      <c r="B125" s="50"/>
      <c r="C125" s="51"/>
      <c r="D125" s="135"/>
      <c r="E125" s="51"/>
      <c r="F125" s="51"/>
      <c r="G125" s="51"/>
      <c r="H125" s="51"/>
      <c r="I125" s="52"/>
      <c r="J125" s="52"/>
      <c r="K125" s="52"/>
      <c r="L125" s="52"/>
      <c r="M125" s="52"/>
      <c r="N125" s="52"/>
      <c r="O125" s="52"/>
      <c r="P125" s="52"/>
      <c r="Q125" s="52"/>
      <c r="R125" s="52"/>
      <c r="S125" s="52"/>
      <c r="T125" s="52"/>
      <c r="U125" s="52"/>
      <c r="V125" s="52"/>
      <c r="W125" s="52"/>
      <c r="X125" s="52"/>
    </row>
    <row r="126" spans="1:24" x14ac:dyDescent="0.2">
      <c r="A126" s="49"/>
      <c r="B126" s="50"/>
      <c r="C126" s="51"/>
      <c r="D126" s="135"/>
      <c r="E126" s="51"/>
      <c r="F126" s="51"/>
      <c r="G126" s="51"/>
      <c r="H126" s="51"/>
      <c r="I126" s="52"/>
      <c r="J126" s="52"/>
      <c r="K126" s="52"/>
      <c r="L126" s="52"/>
      <c r="M126" s="52"/>
      <c r="N126" s="52"/>
      <c r="O126" s="52"/>
      <c r="P126" s="52"/>
      <c r="Q126" s="52"/>
      <c r="R126" s="52"/>
      <c r="S126" s="52"/>
      <c r="T126" s="52"/>
      <c r="U126" s="52"/>
      <c r="V126" s="52"/>
      <c r="W126" s="52"/>
      <c r="X126" s="52"/>
    </row>
    <row r="127" spans="1:24" x14ac:dyDescent="0.2">
      <c r="A127" s="49"/>
      <c r="B127" s="50"/>
      <c r="C127" s="51"/>
      <c r="D127" s="135"/>
      <c r="E127" s="51"/>
      <c r="F127" s="51"/>
      <c r="G127" s="51"/>
      <c r="H127" s="51"/>
      <c r="I127" s="52"/>
      <c r="J127" s="52"/>
      <c r="K127" s="52"/>
      <c r="L127" s="52"/>
      <c r="M127" s="52"/>
      <c r="N127" s="52"/>
      <c r="O127" s="52"/>
      <c r="P127" s="52"/>
      <c r="Q127" s="52"/>
      <c r="R127" s="52"/>
      <c r="S127" s="52"/>
      <c r="T127" s="52"/>
      <c r="U127" s="52"/>
      <c r="V127" s="52"/>
      <c r="W127" s="52"/>
      <c r="X127" s="52"/>
    </row>
    <row r="128" spans="1:24" x14ac:dyDescent="0.2">
      <c r="A128" s="49"/>
      <c r="B128" s="50"/>
      <c r="C128" s="51"/>
      <c r="D128" s="135"/>
      <c r="E128" s="51"/>
      <c r="F128" s="51"/>
      <c r="G128" s="51"/>
      <c r="H128" s="51"/>
      <c r="I128" s="52"/>
      <c r="J128" s="52"/>
      <c r="K128" s="52"/>
      <c r="L128" s="52"/>
      <c r="M128" s="52"/>
      <c r="N128" s="52"/>
      <c r="O128" s="52"/>
      <c r="P128" s="52"/>
      <c r="Q128" s="52"/>
      <c r="R128" s="52"/>
      <c r="S128" s="52"/>
      <c r="T128" s="52"/>
      <c r="U128" s="52"/>
      <c r="V128" s="52"/>
      <c r="W128" s="52"/>
      <c r="X128" s="52"/>
    </row>
    <row r="129" spans="1:24" x14ac:dyDescent="0.2">
      <c r="A129" s="49"/>
      <c r="B129" s="50"/>
      <c r="C129" s="51"/>
      <c r="D129" s="135"/>
      <c r="E129" s="51"/>
      <c r="F129" s="51"/>
      <c r="G129" s="51"/>
      <c r="H129" s="51"/>
      <c r="I129" s="52"/>
      <c r="J129" s="52"/>
      <c r="K129" s="52"/>
      <c r="L129" s="52"/>
      <c r="M129" s="52"/>
      <c r="N129" s="52"/>
      <c r="O129" s="52"/>
      <c r="P129" s="52"/>
      <c r="Q129" s="52"/>
      <c r="R129" s="52"/>
      <c r="S129" s="52"/>
      <c r="T129" s="52"/>
      <c r="U129" s="52"/>
      <c r="V129" s="52"/>
      <c r="W129" s="52"/>
      <c r="X129" s="52"/>
    </row>
    <row r="130" spans="1:24" x14ac:dyDescent="0.2">
      <c r="A130" s="49"/>
      <c r="B130" s="50"/>
      <c r="C130" s="51"/>
      <c r="D130" s="135"/>
      <c r="E130" s="51"/>
      <c r="F130" s="51"/>
      <c r="G130" s="51"/>
      <c r="H130" s="51"/>
      <c r="I130" s="52"/>
      <c r="J130" s="52"/>
      <c r="K130" s="52"/>
      <c r="L130" s="52"/>
      <c r="M130" s="52"/>
      <c r="N130" s="52"/>
      <c r="O130" s="52"/>
      <c r="P130" s="52"/>
      <c r="Q130" s="52"/>
      <c r="R130" s="52"/>
      <c r="S130" s="52"/>
      <c r="T130" s="52"/>
      <c r="U130" s="52"/>
      <c r="V130" s="52"/>
      <c r="W130" s="52"/>
      <c r="X130" s="52"/>
    </row>
    <row r="131" spans="1:24" x14ac:dyDescent="0.2">
      <c r="A131" s="49"/>
      <c r="B131" s="50"/>
      <c r="C131" s="51"/>
      <c r="D131" s="135"/>
      <c r="E131" s="51"/>
      <c r="F131" s="51"/>
      <c r="G131" s="51"/>
      <c r="H131" s="51"/>
      <c r="I131" s="52"/>
      <c r="J131" s="52"/>
      <c r="K131" s="52"/>
      <c r="L131" s="52"/>
      <c r="M131" s="52"/>
      <c r="N131" s="52"/>
      <c r="O131" s="52"/>
      <c r="P131" s="52"/>
      <c r="Q131" s="52"/>
      <c r="R131" s="52"/>
      <c r="S131" s="52"/>
      <c r="T131" s="52"/>
      <c r="U131" s="52"/>
      <c r="V131" s="52"/>
      <c r="W131" s="52"/>
      <c r="X131" s="52"/>
    </row>
    <row r="132" spans="1:24" x14ac:dyDescent="0.2">
      <c r="A132" s="49"/>
      <c r="B132" s="50"/>
      <c r="C132" s="51"/>
      <c r="D132" s="135"/>
      <c r="E132" s="51"/>
      <c r="F132" s="51"/>
      <c r="G132" s="51"/>
      <c r="H132" s="51"/>
      <c r="I132" s="52"/>
      <c r="J132" s="52"/>
      <c r="K132" s="52"/>
      <c r="L132" s="52"/>
      <c r="M132" s="52"/>
      <c r="N132" s="52"/>
      <c r="O132" s="52"/>
      <c r="P132" s="52"/>
      <c r="Q132" s="52"/>
      <c r="R132" s="52"/>
      <c r="S132" s="52"/>
      <c r="T132" s="52"/>
      <c r="U132" s="52"/>
      <c r="V132" s="52"/>
      <c r="W132" s="52"/>
      <c r="X132" s="52"/>
    </row>
    <row r="133" spans="1:24" x14ac:dyDescent="0.2">
      <c r="A133" s="49"/>
      <c r="B133" s="50"/>
      <c r="C133" s="51"/>
      <c r="D133" s="135"/>
      <c r="E133" s="51"/>
      <c r="F133" s="51"/>
      <c r="G133" s="51"/>
      <c r="H133" s="51"/>
      <c r="I133" s="52"/>
      <c r="J133" s="52"/>
      <c r="K133" s="52"/>
      <c r="L133" s="52"/>
      <c r="M133" s="52"/>
      <c r="N133" s="52"/>
      <c r="O133" s="52"/>
      <c r="P133" s="52"/>
      <c r="Q133" s="52"/>
      <c r="R133" s="52"/>
      <c r="S133" s="52"/>
      <c r="T133" s="52"/>
      <c r="U133" s="52"/>
      <c r="V133" s="52"/>
      <c r="W133" s="52"/>
      <c r="X133" s="52"/>
    </row>
    <row r="134" spans="1:24" x14ac:dyDescent="0.2">
      <c r="A134" s="49"/>
      <c r="B134" s="50"/>
      <c r="C134" s="51"/>
      <c r="D134" s="135"/>
      <c r="E134" s="51"/>
      <c r="F134" s="51"/>
      <c r="G134" s="51"/>
      <c r="H134" s="51"/>
      <c r="I134" s="52"/>
      <c r="J134" s="52"/>
      <c r="K134" s="52"/>
      <c r="L134" s="52"/>
      <c r="M134" s="52"/>
      <c r="N134" s="52"/>
      <c r="O134" s="52"/>
      <c r="P134" s="52"/>
      <c r="Q134" s="52"/>
      <c r="R134" s="52"/>
      <c r="S134" s="52"/>
      <c r="T134" s="52"/>
      <c r="U134" s="52"/>
      <c r="V134" s="52"/>
      <c r="W134" s="52"/>
      <c r="X134" s="52"/>
    </row>
    <row r="135" spans="1:24" x14ac:dyDescent="0.2">
      <c r="A135" s="49"/>
      <c r="B135" s="50"/>
      <c r="C135" s="51"/>
      <c r="D135" s="135"/>
      <c r="E135" s="51"/>
      <c r="F135" s="51"/>
      <c r="G135" s="51"/>
      <c r="H135" s="51"/>
      <c r="I135" s="52"/>
      <c r="J135" s="52"/>
      <c r="K135" s="52"/>
      <c r="L135" s="52"/>
      <c r="M135" s="52"/>
      <c r="N135" s="52"/>
      <c r="O135" s="52"/>
      <c r="P135" s="52"/>
      <c r="Q135" s="52"/>
      <c r="R135" s="52"/>
      <c r="S135" s="52"/>
      <c r="T135" s="52"/>
      <c r="U135" s="52"/>
      <c r="V135" s="52"/>
      <c r="W135" s="52"/>
      <c r="X135" s="52"/>
    </row>
    <row r="136" spans="1:24" x14ac:dyDescent="0.2">
      <c r="A136" s="49"/>
      <c r="B136" s="50"/>
      <c r="C136" s="51"/>
      <c r="D136" s="135"/>
      <c r="E136" s="51"/>
      <c r="F136" s="51"/>
      <c r="G136" s="51"/>
      <c r="H136" s="51"/>
      <c r="I136" s="52"/>
      <c r="J136" s="52"/>
      <c r="K136" s="52"/>
      <c r="L136" s="52"/>
      <c r="M136" s="52"/>
      <c r="N136" s="52"/>
      <c r="O136" s="52"/>
      <c r="P136" s="52"/>
      <c r="Q136" s="52"/>
      <c r="R136" s="52"/>
      <c r="S136" s="52"/>
      <c r="T136" s="52"/>
      <c r="U136" s="52"/>
      <c r="V136" s="52"/>
      <c r="W136" s="52"/>
      <c r="X136" s="52"/>
    </row>
    <row r="137" spans="1:24" x14ac:dyDescent="0.2">
      <c r="A137" s="49"/>
      <c r="B137" s="50"/>
      <c r="C137" s="51"/>
      <c r="D137" s="135"/>
      <c r="E137" s="51"/>
      <c r="F137" s="51"/>
      <c r="G137" s="51"/>
      <c r="H137" s="51"/>
      <c r="I137" s="52"/>
      <c r="J137" s="52"/>
      <c r="K137" s="52"/>
      <c r="L137" s="52"/>
      <c r="M137" s="52"/>
      <c r="N137" s="52"/>
      <c r="O137" s="52"/>
      <c r="P137" s="52"/>
      <c r="Q137" s="52"/>
      <c r="R137" s="52"/>
      <c r="S137" s="52"/>
      <c r="T137" s="52"/>
      <c r="U137" s="52"/>
      <c r="V137" s="52"/>
      <c r="W137" s="52"/>
      <c r="X137" s="52"/>
    </row>
    <row r="138" spans="1:24" x14ac:dyDescent="0.2">
      <c r="A138" s="49"/>
      <c r="B138" s="50"/>
      <c r="C138" s="51"/>
      <c r="D138" s="135"/>
      <c r="E138" s="51"/>
      <c r="F138" s="51"/>
      <c r="G138" s="51"/>
      <c r="H138" s="51"/>
      <c r="I138" s="52"/>
      <c r="J138" s="52"/>
      <c r="K138" s="52"/>
      <c r="L138" s="52"/>
      <c r="M138" s="52"/>
      <c r="N138" s="52"/>
      <c r="O138" s="52"/>
      <c r="P138" s="52"/>
      <c r="Q138" s="52"/>
      <c r="R138" s="52"/>
      <c r="S138" s="52"/>
      <c r="T138" s="52"/>
      <c r="U138" s="52"/>
      <c r="V138" s="52"/>
      <c r="W138" s="52"/>
      <c r="X138" s="52"/>
    </row>
    <row r="139" spans="1:24" x14ac:dyDescent="0.2">
      <c r="A139" s="49"/>
      <c r="B139" s="50"/>
      <c r="C139" s="51"/>
      <c r="D139" s="135"/>
      <c r="E139" s="51"/>
      <c r="F139" s="51"/>
      <c r="G139" s="51"/>
      <c r="H139" s="51"/>
      <c r="I139" s="52"/>
      <c r="J139" s="52"/>
      <c r="K139" s="52"/>
      <c r="L139" s="52"/>
      <c r="M139" s="52"/>
      <c r="N139" s="52"/>
      <c r="O139" s="52"/>
      <c r="P139" s="52"/>
      <c r="Q139" s="52"/>
      <c r="R139" s="52"/>
      <c r="S139" s="52"/>
      <c r="T139" s="52"/>
      <c r="U139" s="52"/>
      <c r="V139" s="52"/>
      <c r="W139" s="52"/>
      <c r="X139" s="52"/>
    </row>
    <row r="140" spans="1:24" x14ac:dyDescent="0.2">
      <c r="A140" s="49"/>
      <c r="B140" s="50"/>
      <c r="C140" s="51"/>
      <c r="D140" s="135"/>
      <c r="E140" s="51"/>
      <c r="F140" s="51"/>
      <c r="G140" s="51"/>
      <c r="H140" s="51"/>
      <c r="I140" s="52"/>
      <c r="J140" s="52"/>
      <c r="K140" s="52"/>
      <c r="L140" s="52"/>
      <c r="M140" s="52"/>
      <c r="N140" s="52"/>
      <c r="O140" s="52"/>
      <c r="P140" s="52"/>
      <c r="Q140" s="52"/>
      <c r="R140" s="52"/>
      <c r="S140" s="52"/>
      <c r="T140" s="52"/>
      <c r="U140" s="52"/>
      <c r="V140" s="52"/>
      <c r="W140" s="52"/>
      <c r="X140" s="52"/>
    </row>
    <row r="141" spans="1:24" x14ac:dyDescent="0.2">
      <c r="A141" s="49"/>
      <c r="B141" s="50"/>
      <c r="C141" s="51"/>
      <c r="D141" s="135"/>
      <c r="E141" s="51"/>
      <c r="F141" s="51"/>
      <c r="G141" s="51"/>
      <c r="H141" s="51"/>
      <c r="I141" s="52"/>
      <c r="J141" s="52"/>
      <c r="K141" s="52"/>
      <c r="L141" s="52"/>
      <c r="M141" s="52"/>
      <c r="N141" s="52"/>
      <c r="O141" s="52"/>
      <c r="P141" s="52"/>
      <c r="Q141" s="52"/>
      <c r="R141" s="52"/>
      <c r="S141" s="52"/>
      <c r="T141" s="52"/>
      <c r="U141" s="52"/>
      <c r="V141" s="52"/>
      <c r="W141" s="52"/>
      <c r="X141" s="52"/>
    </row>
    <row r="142" spans="1:24" x14ac:dyDescent="0.2">
      <c r="A142" s="49"/>
      <c r="B142" s="50"/>
      <c r="C142" s="51"/>
      <c r="D142" s="135"/>
      <c r="E142" s="51"/>
      <c r="F142" s="51"/>
      <c r="G142" s="51"/>
      <c r="H142" s="51"/>
      <c r="I142" s="52"/>
      <c r="J142" s="52"/>
      <c r="K142" s="52"/>
      <c r="L142" s="52"/>
      <c r="M142" s="52"/>
      <c r="N142" s="52"/>
      <c r="O142" s="52"/>
      <c r="P142" s="52"/>
      <c r="Q142" s="52"/>
      <c r="R142" s="52"/>
      <c r="S142" s="52"/>
      <c r="T142" s="52"/>
      <c r="U142" s="52"/>
      <c r="V142" s="52"/>
      <c r="W142" s="52"/>
      <c r="X142" s="52"/>
    </row>
    <row r="143" spans="1:24" x14ac:dyDescent="0.2">
      <c r="A143" s="49"/>
      <c r="B143" s="50"/>
      <c r="C143" s="51"/>
      <c r="D143" s="135"/>
      <c r="E143" s="51"/>
      <c r="F143" s="51"/>
      <c r="G143" s="51"/>
      <c r="H143" s="51"/>
      <c r="I143" s="52"/>
      <c r="J143" s="52"/>
      <c r="K143" s="52"/>
      <c r="L143" s="52"/>
      <c r="M143" s="52"/>
      <c r="N143" s="52"/>
      <c r="O143" s="52"/>
      <c r="P143" s="52"/>
      <c r="Q143" s="52"/>
      <c r="R143" s="52"/>
      <c r="S143" s="52"/>
      <c r="T143" s="52"/>
      <c r="U143" s="52"/>
      <c r="V143" s="52"/>
      <c r="W143" s="52"/>
      <c r="X143" s="52"/>
    </row>
    <row r="144" spans="1:24" x14ac:dyDescent="0.2">
      <c r="A144" s="49"/>
      <c r="B144" s="50"/>
      <c r="C144" s="51"/>
      <c r="D144" s="135"/>
      <c r="E144" s="51"/>
      <c r="F144" s="51"/>
      <c r="G144" s="51"/>
      <c r="H144" s="51"/>
      <c r="I144" s="52"/>
      <c r="J144" s="52"/>
      <c r="K144" s="52"/>
      <c r="L144" s="52"/>
      <c r="M144" s="52"/>
      <c r="N144" s="52"/>
      <c r="O144" s="52"/>
      <c r="P144" s="52"/>
      <c r="Q144" s="52"/>
      <c r="R144" s="52"/>
      <c r="S144" s="52"/>
      <c r="T144" s="52"/>
      <c r="U144" s="52"/>
      <c r="V144" s="52"/>
      <c r="W144" s="52"/>
      <c r="X144" s="52"/>
    </row>
    <row r="145" spans="1:24" x14ac:dyDescent="0.2">
      <c r="A145" s="49"/>
      <c r="B145" s="50"/>
      <c r="C145" s="51"/>
      <c r="D145" s="135"/>
      <c r="E145" s="51"/>
      <c r="F145" s="51"/>
      <c r="G145" s="51"/>
      <c r="H145" s="51"/>
      <c r="I145" s="52"/>
      <c r="J145" s="52"/>
      <c r="K145" s="52"/>
      <c r="L145" s="52"/>
      <c r="M145" s="52"/>
      <c r="N145" s="52"/>
      <c r="O145" s="52"/>
      <c r="P145" s="52"/>
      <c r="Q145" s="52"/>
      <c r="R145" s="52"/>
      <c r="S145" s="52"/>
      <c r="T145" s="52"/>
      <c r="U145" s="52"/>
      <c r="V145" s="52"/>
      <c r="W145" s="52"/>
      <c r="X145" s="52"/>
    </row>
    <row r="146" spans="1:24" x14ac:dyDescent="0.2">
      <c r="A146" s="49"/>
      <c r="B146" s="50"/>
      <c r="C146" s="51"/>
      <c r="D146" s="135"/>
      <c r="E146" s="51"/>
      <c r="F146" s="51"/>
      <c r="G146" s="51"/>
      <c r="H146" s="51"/>
      <c r="I146" s="52"/>
      <c r="J146" s="52"/>
      <c r="K146" s="52"/>
      <c r="L146" s="52"/>
      <c r="M146" s="52"/>
      <c r="N146" s="52"/>
      <c r="O146" s="52"/>
      <c r="P146" s="52"/>
      <c r="Q146" s="52"/>
      <c r="R146" s="52"/>
      <c r="S146" s="52"/>
      <c r="T146" s="52"/>
      <c r="U146" s="52"/>
      <c r="V146" s="52"/>
      <c r="W146" s="52"/>
      <c r="X146" s="52"/>
    </row>
    <row r="147" spans="1:24" x14ac:dyDescent="0.2">
      <c r="A147" s="49"/>
      <c r="B147" s="50"/>
      <c r="C147" s="51"/>
      <c r="D147" s="135"/>
      <c r="E147" s="51"/>
      <c r="F147" s="51"/>
      <c r="G147" s="51"/>
      <c r="H147" s="51"/>
      <c r="I147" s="52"/>
      <c r="J147" s="52"/>
      <c r="K147" s="52"/>
      <c r="L147" s="52"/>
      <c r="M147" s="52"/>
      <c r="N147" s="52"/>
      <c r="O147" s="52"/>
      <c r="P147" s="52"/>
      <c r="Q147" s="52"/>
      <c r="R147" s="52"/>
      <c r="S147" s="52"/>
      <c r="T147" s="52"/>
      <c r="U147" s="52"/>
      <c r="V147" s="52"/>
      <c r="W147" s="52"/>
      <c r="X147" s="52"/>
    </row>
    <row r="148" spans="1:24" x14ac:dyDescent="0.2">
      <c r="A148" s="49"/>
      <c r="B148" s="50"/>
      <c r="C148" s="51"/>
      <c r="D148" s="135"/>
      <c r="E148" s="51"/>
      <c r="F148" s="51"/>
      <c r="G148" s="51"/>
      <c r="H148" s="51"/>
      <c r="I148" s="52"/>
      <c r="J148" s="52"/>
      <c r="K148" s="52"/>
      <c r="L148" s="52"/>
      <c r="M148" s="52"/>
      <c r="N148" s="52"/>
      <c r="O148" s="52"/>
      <c r="P148" s="52"/>
      <c r="Q148" s="52"/>
      <c r="R148" s="52"/>
      <c r="S148" s="52"/>
      <c r="T148" s="52"/>
      <c r="U148" s="52"/>
      <c r="V148" s="52"/>
      <c r="W148" s="52"/>
      <c r="X148" s="52"/>
    </row>
    <row r="149" spans="1:24" x14ac:dyDescent="0.2">
      <c r="A149" s="49"/>
      <c r="B149" s="50"/>
      <c r="C149" s="51"/>
      <c r="D149" s="135"/>
      <c r="E149" s="51"/>
      <c r="F149" s="51"/>
      <c r="G149" s="51"/>
      <c r="H149" s="51"/>
      <c r="I149" s="52"/>
      <c r="J149" s="52"/>
      <c r="K149" s="52"/>
      <c r="L149" s="52"/>
      <c r="M149" s="52"/>
      <c r="N149" s="52"/>
      <c r="O149" s="52"/>
      <c r="P149" s="52"/>
      <c r="Q149" s="52"/>
      <c r="R149" s="52"/>
      <c r="S149" s="52"/>
      <c r="T149" s="52"/>
      <c r="U149" s="52"/>
      <c r="V149" s="52"/>
      <c r="W149" s="52"/>
      <c r="X149" s="52"/>
    </row>
    <row r="150" spans="1:24" x14ac:dyDescent="0.2">
      <c r="A150" s="49"/>
      <c r="B150" s="50"/>
      <c r="C150" s="51"/>
      <c r="D150" s="135"/>
      <c r="E150" s="51"/>
      <c r="F150" s="51"/>
      <c r="G150" s="51"/>
      <c r="H150" s="51"/>
      <c r="I150" s="52"/>
      <c r="J150" s="52"/>
      <c r="K150" s="52"/>
      <c r="L150" s="52"/>
      <c r="M150" s="52"/>
      <c r="N150" s="52"/>
      <c r="O150" s="52"/>
      <c r="P150" s="52"/>
      <c r="Q150" s="52"/>
      <c r="R150" s="52"/>
      <c r="S150" s="52"/>
      <c r="T150" s="52"/>
      <c r="U150" s="52"/>
      <c r="V150" s="52"/>
      <c r="W150" s="52"/>
      <c r="X150" s="52"/>
    </row>
    <row r="151" spans="1:24" x14ac:dyDescent="0.2">
      <c r="A151" s="49"/>
      <c r="B151" s="50"/>
      <c r="C151" s="51"/>
      <c r="D151" s="135"/>
      <c r="E151" s="51"/>
      <c r="F151" s="51"/>
      <c r="G151" s="51"/>
      <c r="H151" s="51"/>
      <c r="I151" s="52"/>
      <c r="J151" s="52"/>
      <c r="K151" s="52"/>
      <c r="L151" s="52"/>
      <c r="M151" s="52"/>
      <c r="N151" s="52"/>
      <c r="O151" s="52"/>
      <c r="P151" s="52"/>
      <c r="Q151" s="52"/>
      <c r="R151" s="52"/>
      <c r="S151" s="52"/>
      <c r="T151" s="52"/>
      <c r="U151" s="52"/>
      <c r="V151" s="52"/>
      <c r="W151" s="52"/>
      <c r="X151" s="52"/>
    </row>
    <row r="152" spans="1:24" x14ac:dyDescent="0.2">
      <c r="A152" s="49"/>
      <c r="B152" s="50"/>
      <c r="C152" s="51"/>
      <c r="D152" s="135"/>
      <c r="E152" s="51"/>
      <c r="F152" s="51"/>
      <c r="G152" s="51"/>
      <c r="H152" s="51"/>
      <c r="I152" s="52"/>
      <c r="J152" s="52"/>
      <c r="K152" s="52"/>
      <c r="L152" s="52"/>
      <c r="M152" s="52"/>
      <c r="N152" s="52"/>
      <c r="O152" s="52"/>
      <c r="P152" s="52"/>
      <c r="Q152" s="52"/>
      <c r="R152" s="52"/>
      <c r="S152" s="52"/>
      <c r="T152" s="52"/>
      <c r="U152" s="52"/>
      <c r="V152" s="52"/>
      <c r="W152" s="52"/>
      <c r="X152" s="52"/>
    </row>
    <row r="153" spans="1:24" x14ac:dyDescent="0.2">
      <c r="A153" s="49"/>
      <c r="B153" s="50"/>
      <c r="C153" s="51"/>
      <c r="D153" s="135"/>
      <c r="E153" s="51"/>
      <c r="F153" s="51"/>
      <c r="G153" s="51"/>
      <c r="H153" s="51"/>
      <c r="I153" s="52"/>
      <c r="J153" s="52"/>
      <c r="K153" s="52"/>
      <c r="L153" s="52"/>
      <c r="M153" s="52"/>
      <c r="N153" s="52"/>
      <c r="O153" s="52"/>
      <c r="P153" s="52"/>
      <c r="Q153" s="52"/>
      <c r="R153" s="52"/>
      <c r="S153" s="52"/>
      <c r="T153" s="52"/>
      <c r="U153" s="52"/>
      <c r="V153" s="52"/>
      <c r="W153" s="52"/>
      <c r="X153" s="52"/>
    </row>
    <row r="154" spans="1:24" x14ac:dyDescent="0.2">
      <c r="A154" s="49"/>
      <c r="B154" s="50"/>
      <c r="C154" s="51"/>
      <c r="D154" s="135"/>
      <c r="E154" s="51"/>
      <c r="F154" s="51"/>
      <c r="G154" s="51"/>
      <c r="H154" s="51"/>
      <c r="I154" s="52"/>
      <c r="J154" s="52"/>
      <c r="K154" s="52"/>
      <c r="L154" s="52"/>
      <c r="M154" s="52"/>
      <c r="N154" s="52"/>
      <c r="O154" s="52"/>
      <c r="P154" s="52"/>
      <c r="Q154" s="52"/>
      <c r="R154" s="52"/>
      <c r="S154" s="52"/>
      <c r="T154" s="52"/>
      <c r="U154" s="52"/>
      <c r="V154" s="52"/>
      <c r="W154" s="52"/>
      <c r="X154" s="52"/>
    </row>
    <row r="155" spans="1:24" x14ac:dyDescent="0.2">
      <c r="A155" s="49"/>
      <c r="B155" s="50"/>
      <c r="C155" s="51"/>
      <c r="D155" s="135"/>
      <c r="E155" s="51"/>
      <c r="F155" s="51"/>
      <c r="G155" s="51"/>
      <c r="H155" s="51"/>
      <c r="I155" s="52"/>
      <c r="J155" s="52"/>
      <c r="K155" s="52"/>
      <c r="L155" s="52"/>
      <c r="M155" s="52"/>
      <c r="N155" s="52"/>
      <c r="O155" s="52"/>
      <c r="P155" s="52"/>
      <c r="Q155" s="52"/>
      <c r="R155" s="52"/>
      <c r="S155" s="52"/>
      <c r="T155" s="52"/>
      <c r="U155" s="52"/>
      <c r="V155" s="52"/>
      <c r="W155" s="52"/>
      <c r="X155" s="52"/>
    </row>
    <row r="156" spans="1:24" x14ac:dyDescent="0.2">
      <c r="A156" s="49"/>
      <c r="B156" s="50"/>
      <c r="C156" s="51"/>
      <c r="D156" s="135"/>
      <c r="E156" s="51"/>
      <c r="F156" s="51"/>
      <c r="G156" s="51"/>
      <c r="H156" s="51"/>
      <c r="I156" s="52"/>
      <c r="J156" s="52"/>
      <c r="K156" s="52"/>
      <c r="L156" s="52"/>
      <c r="M156" s="52"/>
      <c r="N156" s="52"/>
      <c r="O156" s="52"/>
      <c r="P156" s="52"/>
      <c r="Q156" s="52"/>
      <c r="R156" s="52"/>
      <c r="S156" s="52"/>
      <c r="T156" s="52"/>
      <c r="U156" s="52"/>
      <c r="V156" s="52"/>
      <c r="W156" s="52"/>
      <c r="X156" s="52"/>
    </row>
    <row r="157" spans="1:24" x14ac:dyDescent="0.2">
      <c r="A157" s="49"/>
      <c r="B157" s="50"/>
      <c r="C157" s="51"/>
      <c r="D157" s="135"/>
      <c r="E157" s="51"/>
      <c r="F157" s="51"/>
      <c r="G157" s="51"/>
      <c r="H157" s="51"/>
      <c r="I157" s="52"/>
      <c r="J157" s="52"/>
      <c r="K157" s="52"/>
      <c r="L157" s="52"/>
      <c r="M157" s="52"/>
      <c r="N157" s="52"/>
      <c r="O157" s="52"/>
      <c r="P157" s="52"/>
      <c r="Q157" s="52"/>
      <c r="R157" s="52"/>
      <c r="S157" s="52"/>
      <c r="T157" s="52"/>
      <c r="U157" s="52"/>
      <c r="V157" s="52"/>
      <c r="W157" s="52"/>
      <c r="X157" s="52"/>
    </row>
    <row r="158" spans="1:24" x14ac:dyDescent="0.2">
      <c r="A158" s="49"/>
      <c r="B158" s="50"/>
      <c r="C158" s="51"/>
      <c r="D158" s="135"/>
      <c r="E158" s="51"/>
      <c r="F158" s="51"/>
      <c r="G158" s="51"/>
      <c r="H158" s="51"/>
      <c r="I158" s="52"/>
      <c r="J158" s="52"/>
      <c r="K158" s="52"/>
      <c r="L158" s="52"/>
      <c r="M158" s="52"/>
      <c r="N158" s="52"/>
      <c r="O158" s="52"/>
      <c r="P158" s="52"/>
      <c r="Q158" s="52"/>
      <c r="R158" s="52"/>
      <c r="S158" s="52"/>
      <c r="T158" s="52"/>
      <c r="U158" s="52"/>
      <c r="V158" s="52"/>
      <c r="W158" s="52"/>
      <c r="X158" s="52"/>
    </row>
    <row r="159" spans="1:24" x14ac:dyDescent="0.2">
      <c r="A159" s="49"/>
      <c r="B159" s="50"/>
      <c r="C159" s="51"/>
      <c r="D159" s="135"/>
      <c r="E159" s="51"/>
      <c r="F159" s="51"/>
      <c r="G159" s="51"/>
      <c r="H159" s="51"/>
      <c r="I159" s="52"/>
      <c r="J159" s="52"/>
      <c r="K159" s="52"/>
      <c r="L159" s="52"/>
      <c r="M159" s="52"/>
      <c r="N159" s="52"/>
      <c r="O159" s="52"/>
      <c r="P159" s="52"/>
      <c r="Q159" s="52"/>
      <c r="R159" s="52"/>
      <c r="S159" s="52"/>
      <c r="T159" s="52"/>
      <c r="U159" s="52"/>
      <c r="V159" s="52"/>
      <c r="W159" s="52"/>
      <c r="X159" s="52"/>
    </row>
    <row r="160" spans="1:24" x14ac:dyDescent="0.2">
      <c r="A160" s="49"/>
      <c r="B160" s="50"/>
      <c r="C160" s="51"/>
      <c r="D160" s="135"/>
      <c r="E160" s="51"/>
      <c r="F160" s="51"/>
      <c r="G160" s="51"/>
      <c r="H160" s="51"/>
      <c r="I160" s="52"/>
      <c r="J160" s="52"/>
      <c r="K160" s="52"/>
      <c r="L160" s="52"/>
      <c r="M160" s="52"/>
      <c r="N160" s="52"/>
      <c r="O160" s="52"/>
      <c r="P160" s="52"/>
      <c r="Q160" s="52"/>
      <c r="R160" s="52"/>
      <c r="S160" s="52"/>
      <c r="T160" s="52"/>
      <c r="U160" s="52"/>
      <c r="V160" s="52"/>
      <c r="W160" s="52"/>
      <c r="X160" s="52"/>
    </row>
    <row r="161" spans="1:24" x14ac:dyDescent="0.2">
      <c r="A161" s="49"/>
      <c r="B161" s="50"/>
      <c r="C161" s="51"/>
      <c r="D161" s="135"/>
      <c r="E161" s="51"/>
      <c r="F161" s="51"/>
      <c r="G161" s="51"/>
      <c r="H161" s="51"/>
      <c r="I161" s="52"/>
      <c r="J161" s="52"/>
      <c r="K161" s="52"/>
      <c r="L161" s="52"/>
      <c r="M161" s="52"/>
      <c r="N161" s="52"/>
      <c r="O161" s="52"/>
      <c r="P161" s="52"/>
      <c r="Q161" s="52"/>
      <c r="R161" s="52"/>
      <c r="S161" s="52"/>
      <c r="T161" s="52"/>
      <c r="U161" s="52"/>
      <c r="V161" s="52"/>
      <c r="W161" s="52"/>
      <c r="X161" s="52"/>
    </row>
    <row r="162" spans="1:24" x14ac:dyDescent="0.2">
      <c r="A162" s="49"/>
      <c r="B162" s="50"/>
      <c r="C162" s="51"/>
      <c r="D162" s="135"/>
      <c r="E162" s="51"/>
      <c r="F162" s="51"/>
      <c r="G162" s="51"/>
      <c r="H162" s="51"/>
      <c r="I162" s="52"/>
      <c r="J162" s="52"/>
      <c r="K162" s="52"/>
      <c r="L162" s="52"/>
      <c r="M162" s="52"/>
      <c r="N162" s="52"/>
      <c r="O162" s="52"/>
      <c r="P162" s="52"/>
      <c r="Q162" s="52"/>
      <c r="R162" s="52"/>
      <c r="S162" s="52"/>
      <c r="T162" s="52"/>
      <c r="U162" s="52"/>
      <c r="V162" s="52"/>
      <c r="W162" s="52"/>
      <c r="X162" s="52"/>
    </row>
    <row r="163" spans="1:24" x14ac:dyDescent="0.2">
      <c r="A163" s="49"/>
      <c r="B163" s="50"/>
      <c r="C163" s="51"/>
      <c r="D163" s="135"/>
      <c r="E163" s="51"/>
      <c r="F163" s="51"/>
      <c r="G163" s="51"/>
      <c r="H163" s="51"/>
      <c r="I163" s="52"/>
      <c r="J163" s="52"/>
      <c r="K163" s="52"/>
      <c r="L163" s="52"/>
      <c r="M163" s="52"/>
      <c r="N163" s="52"/>
      <c r="O163" s="52"/>
      <c r="P163" s="52"/>
      <c r="Q163" s="52"/>
      <c r="R163" s="52"/>
      <c r="S163" s="52"/>
      <c r="T163" s="52"/>
      <c r="U163" s="52"/>
      <c r="V163" s="52"/>
      <c r="W163" s="52"/>
      <c r="X163" s="52"/>
    </row>
    <row r="164" spans="1:24" x14ac:dyDescent="0.2">
      <c r="A164" s="49"/>
      <c r="B164" s="50"/>
      <c r="C164" s="51"/>
      <c r="D164" s="135"/>
      <c r="E164" s="51"/>
      <c r="F164" s="51"/>
      <c r="G164" s="51"/>
      <c r="H164" s="51"/>
      <c r="I164" s="52"/>
      <c r="J164" s="52"/>
      <c r="K164" s="52"/>
      <c r="L164" s="52"/>
      <c r="M164" s="52"/>
      <c r="N164" s="52"/>
      <c r="O164" s="52"/>
      <c r="P164" s="52"/>
      <c r="Q164" s="52"/>
      <c r="R164" s="52"/>
      <c r="S164" s="52"/>
      <c r="T164" s="52"/>
      <c r="U164" s="52"/>
      <c r="V164" s="52"/>
      <c r="W164" s="52"/>
      <c r="X164" s="52"/>
    </row>
    <row r="165" spans="1:24" x14ac:dyDescent="0.2">
      <c r="A165" s="49"/>
      <c r="B165" s="50"/>
      <c r="C165" s="51"/>
      <c r="D165" s="135"/>
      <c r="E165" s="51"/>
      <c r="F165" s="51"/>
      <c r="G165" s="51"/>
      <c r="H165" s="51"/>
      <c r="I165" s="52"/>
      <c r="J165" s="52"/>
      <c r="K165" s="52"/>
      <c r="L165" s="52"/>
      <c r="M165" s="52"/>
      <c r="N165" s="52"/>
      <c r="O165" s="52"/>
      <c r="P165" s="52"/>
      <c r="Q165" s="52"/>
      <c r="R165" s="52"/>
      <c r="S165" s="52"/>
      <c r="T165" s="52"/>
      <c r="U165" s="52"/>
      <c r="V165" s="52"/>
      <c r="W165" s="52"/>
      <c r="X165" s="52"/>
    </row>
    <row r="166" spans="1:24" x14ac:dyDescent="0.2">
      <c r="A166" s="49"/>
      <c r="B166" s="50"/>
      <c r="C166" s="51"/>
      <c r="D166" s="135"/>
      <c r="E166" s="51"/>
      <c r="F166" s="51"/>
      <c r="G166" s="51"/>
      <c r="H166" s="51"/>
      <c r="I166" s="52"/>
      <c r="J166" s="52"/>
      <c r="K166" s="52"/>
      <c r="L166" s="52"/>
      <c r="M166" s="52"/>
      <c r="N166" s="52"/>
      <c r="O166" s="52"/>
      <c r="P166" s="52"/>
      <c r="Q166" s="52"/>
      <c r="R166" s="52"/>
      <c r="S166" s="52"/>
      <c r="T166" s="52"/>
      <c r="U166" s="52"/>
      <c r="V166" s="52"/>
      <c r="W166" s="52"/>
      <c r="X166" s="52"/>
    </row>
    <row r="167" spans="1:24" x14ac:dyDescent="0.2">
      <c r="A167" s="49"/>
      <c r="B167" s="50"/>
      <c r="C167" s="51"/>
      <c r="D167" s="135"/>
      <c r="E167" s="51"/>
      <c r="F167" s="51"/>
      <c r="G167" s="51"/>
      <c r="H167" s="51"/>
      <c r="I167" s="52"/>
      <c r="J167" s="52"/>
      <c r="K167" s="52"/>
      <c r="L167" s="52"/>
      <c r="M167" s="52"/>
      <c r="N167" s="52"/>
      <c r="O167" s="52"/>
      <c r="P167" s="52"/>
      <c r="Q167" s="52"/>
      <c r="R167" s="52"/>
      <c r="S167" s="52"/>
      <c r="T167" s="52"/>
      <c r="U167" s="52"/>
      <c r="V167" s="52"/>
      <c r="W167" s="52"/>
      <c r="X167" s="52"/>
    </row>
    <row r="168" spans="1:24" x14ac:dyDescent="0.2">
      <c r="A168" s="49"/>
      <c r="B168" s="50"/>
      <c r="C168" s="51"/>
      <c r="D168" s="135"/>
      <c r="E168" s="51"/>
      <c r="F168" s="51"/>
      <c r="G168" s="51"/>
      <c r="H168" s="51"/>
      <c r="I168" s="52"/>
      <c r="J168" s="52"/>
      <c r="K168" s="52"/>
      <c r="L168" s="52"/>
      <c r="M168" s="52"/>
      <c r="N168" s="52"/>
      <c r="O168" s="52"/>
      <c r="P168" s="52"/>
      <c r="Q168" s="52"/>
      <c r="R168" s="52"/>
      <c r="S168" s="52"/>
      <c r="T168" s="52"/>
      <c r="U168" s="52"/>
      <c r="V168" s="52"/>
      <c r="W168" s="52"/>
      <c r="X168" s="52"/>
    </row>
    <row r="169" spans="1:24" x14ac:dyDescent="0.2">
      <c r="A169" s="49"/>
      <c r="B169" s="50"/>
      <c r="C169" s="51"/>
      <c r="D169" s="135"/>
      <c r="E169" s="51"/>
      <c r="F169" s="51"/>
      <c r="G169" s="51"/>
      <c r="H169" s="51"/>
      <c r="I169" s="52"/>
      <c r="J169" s="52"/>
      <c r="K169" s="52"/>
      <c r="L169" s="52"/>
      <c r="M169" s="52"/>
      <c r="N169" s="52"/>
      <c r="O169" s="52"/>
      <c r="P169" s="52"/>
      <c r="Q169" s="52"/>
      <c r="R169" s="52"/>
      <c r="S169" s="52"/>
      <c r="T169" s="52"/>
      <c r="U169" s="52"/>
      <c r="V169" s="52"/>
      <c r="W169" s="52"/>
      <c r="X169" s="52"/>
    </row>
    <row r="170" spans="1:24" x14ac:dyDescent="0.2">
      <c r="A170" s="49"/>
      <c r="B170" s="50"/>
      <c r="C170" s="51"/>
      <c r="D170" s="135"/>
      <c r="E170" s="51"/>
      <c r="F170" s="51"/>
      <c r="G170" s="51"/>
      <c r="H170" s="51"/>
      <c r="I170" s="52"/>
      <c r="J170" s="52"/>
      <c r="K170" s="52"/>
      <c r="L170" s="52"/>
      <c r="M170" s="52"/>
      <c r="N170" s="52"/>
      <c r="O170" s="52"/>
      <c r="P170" s="52"/>
      <c r="Q170" s="52"/>
      <c r="R170" s="52"/>
      <c r="S170" s="52"/>
      <c r="T170" s="52"/>
      <c r="U170" s="52"/>
      <c r="V170" s="52"/>
      <c r="W170" s="52"/>
      <c r="X170" s="52"/>
    </row>
    <row r="171" spans="1:24" x14ac:dyDescent="0.2">
      <c r="A171" s="49"/>
      <c r="B171" s="50"/>
      <c r="C171" s="51"/>
      <c r="D171" s="135"/>
      <c r="E171" s="51"/>
      <c r="F171" s="51"/>
      <c r="G171" s="51"/>
      <c r="H171" s="51"/>
      <c r="I171" s="52"/>
      <c r="J171" s="52"/>
      <c r="K171" s="52"/>
      <c r="L171" s="52"/>
      <c r="M171" s="52"/>
      <c r="N171" s="52"/>
      <c r="O171" s="52"/>
      <c r="P171" s="52"/>
      <c r="Q171" s="52"/>
      <c r="R171" s="52"/>
      <c r="S171" s="52"/>
      <c r="T171" s="52"/>
      <c r="U171" s="52"/>
      <c r="V171" s="52"/>
      <c r="W171" s="52"/>
      <c r="X171" s="52"/>
    </row>
    <row r="172" spans="1:24" x14ac:dyDescent="0.2">
      <c r="A172" s="49"/>
      <c r="B172" s="50"/>
      <c r="C172" s="51"/>
      <c r="D172" s="135"/>
      <c r="E172" s="51"/>
      <c r="F172" s="51"/>
      <c r="G172" s="51"/>
      <c r="H172" s="51"/>
      <c r="I172" s="52"/>
      <c r="J172" s="52"/>
      <c r="K172" s="52"/>
      <c r="L172" s="52"/>
      <c r="M172" s="52"/>
      <c r="N172" s="52"/>
      <c r="O172" s="52"/>
      <c r="P172" s="52"/>
      <c r="Q172" s="52"/>
      <c r="R172" s="52"/>
      <c r="S172" s="52"/>
      <c r="T172" s="52"/>
      <c r="U172" s="52"/>
      <c r="V172" s="52"/>
      <c r="W172" s="52"/>
      <c r="X172" s="52"/>
    </row>
    <row r="173" spans="1:24" x14ac:dyDescent="0.2">
      <c r="A173" s="49"/>
      <c r="B173" s="50"/>
      <c r="C173" s="51"/>
      <c r="D173" s="135"/>
      <c r="E173" s="51"/>
      <c r="F173" s="51"/>
      <c r="G173" s="51"/>
      <c r="H173" s="51"/>
      <c r="I173" s="52"/>
      <c r="J173" s="52"/>
      <c r="K173" s="52"/>
      <c r="L173" s="52"/>
      <c r="M173" s="52"/>
      <c r="N173" s="52"/>
      <c r="O173" s="52"/>
      <c r="P173" s="52"/>
      <c r="Q173" s="52"/>
      <c r="R173" s="52"/>
      <c r="S173" s="52"/>
      <c r="T173" s="52"/>
      <c r="U173" s="52"/>
      <c r="V173" s="52"/>
      <c r="W173" s="52"/>
      <c r="X173" s="52"/>
    </row>
    <row r="174" spans="1:24" x14ac:dyDescent="0.2">
      <c r="A174" s="49"/>
      <c r="B174" s="50"/>
      <c r="C174" s="51"/>
      <c r="D174" s="135"/>
      <c r="E174" s="51"/>
      <c r="F174" s="51"/>
      <c r="G174" s="51"/>
      <c r="H174" s="51"/>
      <c r="I174" s="52"/>
      <c r="J174" s="52"/>
      <c r="K174" s="52"/>
      <c r="L174" s="52"/>
      <c r="M174" s="52"/>
      <c r="N174" s="52"/>
      <c r="O174" s="52"/>
      <c r="P174" s="52"/>
      <c r="Q174" s="52"/>
      <c r="R174" s="52"/>
      <c r="S174" s="52"/>
      <c r="T174" s="52"/>
      <c r="U174" s="52"/>
      <c r="V174" s="52"/>
      <c r="W174" s="52"/>
      <c r="X174" s="52"/>
    </row>
    <row r="175" spans="1:24" x14ac:dyDescent="0.2">
      <c r="A175" s="49"/>
      <c r="B175" s="50"/>
      <c r="C175" s="51"/>
      <c r="D175" s="135"/>
      <c r="E175" s="51"/>
      <c r="F175" s="51"/>
      <c r="G175" s="51"/>
      <c r="H175" s="51"/>
      <c r="I175" s="52"/>
      <c r="J175" s="52"/>
      <c r="K175" s="52"/>
      <c r="L175" s="52"/>
      <c r="M175" s="52"/>
      <c r="N175" s="52"/>
      <c r="O175" s="52"/>
      <c r="P175" s="52"/>
      <c r="Q175" s="52"/>
      <c r="R175" s="52"/>
      <c r="S175" s="52"/>
      <c r="T175" s="52"/>
      <c r="U175" s="52"/>
      <c r="V175" s="52"/>
      <c r="W175" s="52"/>
      <c r="X175" s="52"/>
    </row>
    <row r="176" spans="1:24" x14ac:dyDescent="0.2">
      <c r="A176" s="49"/>
      <c r="B176" s="50"/>
      <c r="C176" s="51"/>
      <c r="D176" s="135"/>
      <c r="E176" s="51"/>
      <c r="F176" s="51"/>
      <c r="G176" s="51"/>
      <c r="H176" s="51"/>
      <c r="I176" s="52"/>
      <c r="J176" s="52"/>
      <c r="K176" s="52"/>
      <c r="L176" s="52"/>
      <c r="M176" s="52"/>
      <c r="N176" s="52"/>
      <c r="O176" s="52"/>
      <c r="P176" s="52"/>
      <c r="Q176" s="52"/>
      <c r="R176" s="52"/>
      <c r="S176" s="52"/>
      <c r="T176" s="52"/>
      <c r="U176" s="52"/>
      <c r="V176" s="52"/>
      <c r="W176" s="52"/>
      <c r="X176" s="52"/>
    </row>
    <row r="177" spans="1:24" x14ac:dyDescent="0.2">
      <c r="A177" s="49"/>
      <c r="B177" s="50"/>
      <c r="C177" s="51"/>
      <c r="D177" s="135"/>
      <c r="E177" s="51"/>
      <c r="F177" s="51"/>
      <c r="G177" s="51"/>
      <c r="H177" s="51"/>
      <c r="I177" s="52"/>
      <c r="J177" s="52"/>
      <c r="K177" s="52"/>
      <c r="L177" s="52"/>
      <c r="M177" s="52"/>
      <c r="N177" s="52"/>
      <c r="O177" s="52"/>
      <c r="P177" s="52"/>
      <c r="Q177" s="52"/>
      <c r="R177" s="52"/>
      <c r="S177" s="52"/>
      <c r="T177" s="52"/>
      <c r="U177" s="52"/>
      <c r="V177" s="52"/>
      <c r="W177" s="52"/>
      <c r="X177" s="52"/>
    </row>
    <row r="178" spans="1:24" x14ac:dyDescent="0.2">
      <c r="A178" s="49"/>
      <c r="B178" s="50"/>
      <c r="C178" s="51"/>
      <c r="D178" s="135"/>
      <c r="E178" s="51"/>
      <c r="F178" s="51"/>
      <c r="G178" s="51"/>
      <c r="H178" s="51"/>
      <c r="I178" s="52"/>
      <c r="J178" s="52"/>
      <c r="K178" s="52"/>
      <c r="L178" s="52"/>
      <c r="M178" s="52"/>
      <c r="N178" s="52"/>
      <c r="O178" s="52"/>
      <c r="P178" s="52"/>
      <c r="Q178" s="52"/>
      <c r="R178" s="52"/>
      <c r="S178" s="52"/>
      <c r="T178" s="52"/>
      <c r="U178" s="52"/>
      <c r="V178" s="52"/>
      <c r="W178" s="52"/>
      <c r="X178" s="52"/>
    </row>
    <row r="179" spans="1:24" x14ac:dyDescent="0.2">
      <c r="A179" s="49"/>
      <c r="B179" s="50"/>
      <c r="C179" s="51"/>
      <c r="D179" s="135"/>
      <c r="E179" s="51"/>
      <c r="F179" s="51"/>
      <c r="G179" s="51"/>
      <c r="H179" s="51"/>
      <c r="I179" s="52"/>
      <c r="J179" s="52"/>
      <c r="K179" s="52"/>
      <c r="L179" s="52"/>
      <c r="M179" s="52"/>
      <c r="N179" s="52"/>
      <c r="O179" s="52"/>
      <c r="P179" s="52"/>
      <c r="Q179" s="52"/>
      <c r="R179" s="52"/>
      <c r="S179" s="52"/>
      <c r="T179" s="52"/>
      <c r="U179" s="52"/>
      <c r="V179" s="52"/>
      <c r="W179" s="52"/>
      <c r="X179" s="52"/>
    </row>
    <row r="180" spans="1:24" x14ac:dyDescent="0.2">
      <c r="A180" s="49"/>
      <c r="B180" s="50"/>
      <c r="C180" s="51"/>
      <c r="D180" s="135"/>
      <c r="E180" s="51"/>
      <c r="F180" s="51"/>
      <c r="G180" s="51"/>
      <c r="H180" s="51"/>
      <c r="I180" s="52"/>
      <c r="J180" s="52"/>
      <c r="K180" s="52"/>
      <c r="L180" s="52"/>
      <c r="M180" s="52"/>
      <c r="N180" s="52"/>
      <c r="O180" s="52"/>
      <c r="P180" s="52"/>
      <c r="Q180" s="52"/>
      <c r="R180" s="52"/>
      <c r="S180" s="52"/>
      <c r="T180" s="52"/>
      <c r="U180" s="52"/>
      <c r="V180" s="52"/>
      <c r="W180" s="52"/>
      <c r="X180" s="52"/>
    </row>
    <row r="181" spans="1:24" x14ac:dyDescent="0.2">
      <c r="A181" s="49"/>
      <c r="B181" s="50"/>
      <c r="C181" s="51"/>
      <c r="D181" s="135"/>
      <c r="E181" s="51"/>
      <c r="F181" s="51"/>
      <c r="G181" s="51"/>
      <c r="H181" s="51"/>
      <c r="I181" s="52"/>
      <c r="J181" s="52"/>
      <c r="K181" s="52"/>
      <c r="L181" s="52"/>
      <c r="M181" s="52"/>
      <c r="N181" s="52"/>
      <c r="O181" s="52"/>
      <c r="P181" s="52"/>
      <c r="Q181" s="52"/>
      <c r="R181" s="52"/>
      <c r="S181" s="52"/>
      <c r="T181" s="52"/>
      <c r="U181" s="52"/>
      <c r="V181" s="52"/>
      <c r="W181" s="52"/>
      <c r="X181" s="52"/>
    </row>
    <row r="182" spans="1:24" x14ac:dyDescent="0.2">
      <c r="A182" s="49"/>
      <c r="B182" s="50"/>
      <c r="C182" s="51"/>
      <c r="D182" s="135"/>
      <c r="E182" s="51"/>
      <c r="F182" s="51"/>
      <c r="G182" s="51"/>
      <c r="H182" s="51"/>
      <c r="I182" s="52"/>
      <c r="J182" s="52"/>
      <c r="K182" s="52"/>
      <c r="L182" s="52"/>
      <c r="M182" s="52"/>
      <c r="N182" s="52"/>
      <c r="O182" s="52"/>
      <c r="P182" s="52"/>
      <c r="Q182" s="52"/>
      <c r="R182" s="52"/>
      <c r="S182" s="52"/>
      <c r="T182" s="52"/>
      <c r="U182" s="52"/>
      <c r="V182" s="52"/>
      <c r="W182" s="52"/>
      <c r="X182" s="52"/>
    </row>
    <row r="183" spans="1:24" x14ac:dyDescent="0.2">
      <c r="A183" s="49"/>
      <c r="B183" s="50"/>
      <c r="C183" s="51"/>
      <c r="D183" s="135"/>
      <c r="E183" s="51"/>
      <c r="F183" s="51"/>
      <c r="G183" s="51"/>
      <c r="H183" s="51"/>
      <c r="I183" s="52"/>
      <c r="J183" s="52"/>
      <c r="K183" s="52"/>
      <c r="L183" s="52"/>
      <c r="M183" s="52"/>
      <c r="N183" s="52"/>
      <c r="O183" s="52"/>
      <c r="P183" s="52"/>
      <c r="Q183" s="52"/>
      <c r="R183" s="52"/>
      <c r="S183" s="52"/>
      <c r="T183" s="52"/>
      <c r="U183" s="52"/>
      <c r="V183" s="52"/>
      <c r="W183" s="52"/>
      <c r="X183" s="52"/>
    </row>
    <row r="184" spans="1:24" x14ac:dyDescent="0.2">
      <c r="A184" s="49"/>
      <c r="B184" s="50"/>
      <c r="C184" s="51"/>
      <c r="D184" s="135"/>
      <c r="E184" s="51"/>
      <c r="F184" s="51"/>
      <c r="G184" s="51"/>
      <c r="H184" s="51"/>
      <c r="I184" s="52"/>
      <c r="J184" s="52"/>
      <c r="K184" s="52"/>
      <c r="L184" s="52"/>
      <c r="M184" s="52"/>
      <c r="N184" s="52"/>
      <c r="O184" s="52"/>
      <c r="P184" s="52"/>
      <c r="Q184" s="52"/>
      <c r="R184" s="52"/>
      <c r="S184" s="52"/>
      <c r="T184" s="52"/>
      <c r="U184" s="52"/>
      <c r="V184" s="52"/>
      <c r="W184" s="52"/>
      <c r="X184" s="52"/>
    </row>
    <row r="185" spans="1:24" x14ac:dyDescent="0.2">
      <c r="A185" s="49"/>
      <c r="B185" s="50"/>
      <c r="C185" s="51"/>
      <c r="D185" s="135"/>
      <c r="E185" s="51"/>
      <c r="F185" s="51"/>
      <c r="G185" s="51"/>
      <c r="H185" s="51"/>
      <c r="I185" s="52"/>
      <c r="J185" s="52"/>
      <c r="K185" s="52"/>
      <c r="L185" s="52"/>
      <c r="M185" s="52"/>
      <c r="N185" s="52"/>
      <c r="O185" s="52"/>
      <c r="P185" s="52"/>
      <c r="Q185" s="52"/>
      <c r="R185" s="52"/>
      <c r="S185" s="52"/>
      <c r="T185" s="52"/>
      <c r="U185" s="52"/>
      <c r="V185" s="52"/>
      <c r="W185" s="52"/>
      <c r="X185" s="52"/>
    </row>
    <row r="186" spans="1:24" x14ac:dyDescent="0.2">
      <c r="A186" s="49"/>
      <c r="B186" s="50"/>
      <c r="C186" s="51"/>
      <c r="D186" s="135"/>
      <c r="E186" s="51"/>
      <c r="F186" s="51"/>
      <c r="G186" s="51"/>
      <c r="H186" s="51"/>
      <c r="I186" s="52"/>
      <c r="J186" s="52"/>
      <c r="K186" s="52"/>
      <c r="L186" s="52"/>
      <c r="M186" s="52"/>
      <c r="N186" s="52"/>
      <c r="O186" s="52"/>
      <c r="P186" s="52"/>
      <c r="Q186" s="52"/>
      <c r="R186" s="52"/>
      <c r="S186" s="52"/>
      <c r="T186" s="52"/>
      <c r="U186" s="52"/>
      <c r="V186" s="52"/>
      <c r="W186" s="52"/>
      <c r="X186" s="52"/>
    </row>
    <row r="187" spans="1:24" x14ac:dyDescent="0.2">
      <c r="A187" s="49"/>
      <c r="B187" s="50"/>
      <c r="C187" s="51"/>
      <c r="D187" s="135"/>
      <c r="E187" s="51"/>
      <c r="F187" s="51"/>
      <c r="G187" s="51"/>
      <c r="H187" s="51"/>
      <c r="I187" s="52"/>
      <c r="J187" s="52"/>
      <c r="K187" s="52"/>
      <c r="L187" s="52"/>
      <c r="M187" s="52"/>
      <c r="N187" s="52"/>
      <c r="O187" s="52"/>
      <c r="P187" s="52"/>
      <c r="Q187" s="52"/>
      <c r="R187" s="52"/>
      <c r="S187" s="52"/>
      <c r="T187" s="52"/>
      <c r="U187" s="52"/>
      <c r="V187" s="52"/>
      <c r="W187" s="52"/>
      <c r="X187" s="52"/>
    </row>
    <row r="188" spans="1:24" x14ac:dyDescent="0.2">
      <c r="A188" s="49"/>
      <c r="B188" s="50"/>
      <c r="C188" s="51"/>
      <c r="D188" s="135"/>
      <c r="E188" s="51"/>
      <c r="F188" s="51"/>
      <c r="G188" s="51"/>
      <c r="H188" s="51"/>
      <c r="I188" s="52"/>
      <c r="J188" s="52"/>
      <c r="K188" s="52"/>
      <c r="L188" s="52"/>
      <c r="M188" s="52"/>
      <c r="N188" s="52"/>
      <c r="O188" s="52"/>
      <c r="P188" s="52"/>
      <c r="Q188" s="52"/>
      <c r="R188" s="52"/>
      <c r="S188" s="52"/>
      <c r="T188" s="52"/>
      <c r="U188" s="52"/>
      <c r="V188" s="52"/>
      <c r="W188" s="52"/>
      <c r="X188" s="52"/>
    </row>
    <row r="189" spans="1:24" x14ac:dyDescent="0.2">
      <c r="A189" s="49"/>
      <c r="B189" s="50"/>
      <c r="C189" s="51"/>
      <c r="D189" s="135"/>
      <c r="E189" s="51"/>
      <c r="F189" s="51"/>
      <c r="G189" s="51"/>
      <c r="H189" s="51"/>
      <c r="I189" s="52"/>
      <c r="J189" s="52"/>
      <c r="K189" s="52"/>
      <c r="L189" s="52"/>
      <c r="M189" s="52"/>
      <c r="N189" s="52"/>
      <c r="O189" s="52"/>
      <c r="P189" s="52"/>
      <c r="Q189" s="52"/>
      <c r="R189" s="52"/>
      <c r="S189" s="52"/>
      <c r="T189" s="52"/>
      <c r="U189" s="52"/>
      <c r="V189" s="52"/>
      <c r="W189" s="52"/>
      <c r="X189" s="52"/>
    </row>
    <row r="190" spans="1:24" x14ac:dyDescent="0.2">
      <c r="A190" s="49"/>
      <c r="B190" s="50"/>
      <c r="C190" s="51"/>
      <c r="D190" s="135"/>
      <c r="E190" s="51"/>
      <c r="F190" s="51"/>
      <c r="G190" s="51"/>
      <c r="H190" s="51"/>
      <c r="I190" s="52"/>
      <c r="J190" s="52"/>
      <c r="K190" s="52"/>
      <c r="L190" s="52"/>
      <c r="M190" s="52"/>
      <c r="N190" s="52"/>
      <c r="O190" s="52"/>
      <c r="P190" s="52"/>
      <c r="Q190" s="52"/>
      <c r="R190" s="52"/>
      <c r="S190" s="52"/>
      <c r="T190" s="52"/>
      <c r="U190" s="52"/>
      <c r="V190" s="52"/>
      <c r="W190" s="52"/>
      <c r="X190" s="52"/>
    </row>
    <row r="191" spans="1:24" x14ac:dyDescent="0.2">
      <c r="A191" s="49"/>
      <c r="B191" s="50"/>
      <c r="C191" s="51"/>
      <c r="D191" s="135"/>
      <c r="E191" s="51"/>
      <c r="F191" s="51"/>
      <c r="G191" s="51"/>
      <c r="H191" s="51"/>
      <c r="I191" s="52"/>
      <c r="J191" s="52"/>
      <c r="K191" s="52"/>
      <c r="L191" s="52"/>
      <c r="M191" s="52"/>
      <c r="N191" s="52"/>
      <c r="O191" s="52"/>
      <c r="P191" s="52"/>
      <c r="Q191" s="52"/>
      <c r="R191" s="52"/>
      <c r="S191" s="52"/>
      <c r="T191" s="52"/>
      <c r="U191" s="52"/>
      <c r="V191" s="52"/>
      <c r="W191" s="52"/>
      <c r="X191" s="52"/>
    </row>
    <row r="192" spans="1:24" x14ac:dyDescent="0.2">
      <c r="A192" s="49"/>
      <c r="B192" s="50"/>
      <c r="C192" s="51"/>
      <c r="D192" s="135"/>
      <c r="E192" s="51"/>
      <c r="F192" s="51"/>
      <c r="G192" s="51"/>
      <c r="H192" s="51"/>
      <c r="I192" s="52"/>
      <c r="J192" s="52"/>
      <c r="K192" s="52"/>
      <c r="L192" s="52"/>
      <c r="M192" s="52"/>
      <c r="N192" s="52"/>
      <c r="O192" s="52"/>
      <c r="P192" s="52"/>
      <c r="Q192" s="52"/>
      <c r="R192" s="52"/>
      <c r="S192" s="52"/>
      <c r="T192" s="52"/>
      <c r="U192" s="52"/>
      <c r="V192" s="52"/>
      <c r="W192" s="52"/>
      <c r="X192" s="52"/>
    </row>
    <row r="193" spans="1:24" x14ac:dyDescent="0.2">
      <c r="A193" s="49"/>
      <c r="B193" s="50"/>
      <c r="C193" s="51"/>
      <c r="D193" s="135"/>
      <c r="E193" s="51"/>
      <c r="F193" s="51"/>
      <c r="G193" s="51"/>
      <c r="H193" s="51"/>
      <c r="I193" s="52"/>
      <c r="J193" s="52"/>
      <c r="K193" s="52"/>
      <c r="L193" s="52"/>
      <c r="M193" s="52"/>
      <c r="N193" s="52"/>
      <c r="O193" s="52"/>
      <c r="P193" s="52"/>
      <c r="Q193" s="52"/>
      <c r="R193" s="52"/>
      <c r="S193" s="52"/>
      <c r="T193" s="52"/>
      <c r="U193" s="52"/>
      <c r="V193" s="52"/>
      <c r="W193" s="52"/>
      <c r="X193" s="52"/>
    </row>
    <row r="194" spans="1:24" x14ac:dyDescent="0.2">
      <c r="A194" s="49"/>
      <c r="B194" s="50"/>
      <c r="C194" s="51"/>
      <c r="D194" s="135"/>
      <c r="E194" s="51"/>
      <c r="F194" s="51"/>
      <c r="G194" s="51"/>
      <c r="H194" s="51"/>
      <c r="I194" s="52"/>
      <c r="J194" s="52"/>
      <c r="K194" s="52"/>
      <c r="L194" s="52"/>
      <c r="M194" s="52"/>
      <c r="N194" s="52"/>
      <c r="O194" s="52"/>
      <c r="P194" s="52"/>
      <c r="Q194" s="52"/>
      <c r="R194" s="52"/>
      <c r="S194" s="52"/>
      <c r="T194" s="52"/>
      <c r="U194" s="52"/>
      <c r="V194" s="52"/>
      <c r="W194" s="52"/>
      <c r="X194" s="52"/>
    </row>
    <row r="195" spans="1:24" x14ac:dyDescent="0.2">
      <c r="A195" s="49"/>
      <c r="B195" s="50"/>
      <c r="C195" s="51"/>
      <c r="D195" s="135"/>
      <c r="E195" s="51"/>
      <c r="F195" s="51"/>
      <c r="G195" s="51"/>
      <c r="H195" s="51"/>
      <c r="I195" s="52"/>
      <c r="J195" s="52"/>
      <c r="K195" s="52"/>
      <c r="L195" s="52"/>
      <c r="M195" s="52"/>
      <c r="N195" s="52"/>
      <c r="O195" s="52"/>
      <c r="P195" s="52"/>
      <c r="Q195" s="52"/>
      <c r="R195" s="52"/>
      <c r="S195" s="52"/>
      <c r="T195" s="52"/>
      <c r="U195" s="52"/>
      <c r="V195" s="52"/>
      <c r="W195" s="52"/>
      <c r="X195" s="52"/>
    </row>
    <row r="196" spans="1:24" x14ac:dyDescent="0.2">
      <c r="A196" s="49"/>
      <c r="B196" s="50"/>
      <c r="C196" s="51"/>
      <c r="D196" s="135"/>
      <c r="E196" s="51"/>
      <c r="F196" s="51"/>
      <c r="G196" s="51"/>
      <c r="H196" s="51"/>
      <c r="I196" s="52"/>
      <c r="J196" s="52"/>
      <c r="K196" s="52"/>
      <c r="L196" s="52"/>
      <c r="M196" s="52"/>
      <c r="N196" s="52"/>
      <c r="O196" s="52"/>
      <c r="P196" s="52"/>
      <c r="Q196" s="52"/>
      <c r="R196" s="52"/>
      <c r="S196" s="52"/>
      <c r="T196" s="52"/>
      <c r="U196" s="52"/>
      <c r="V196" s="52"/>
      <c r="W196" s="52"/>
      <c r="X196" s="52"/>
    </row>
    <row r="197" spans="1:24" x14ac:dyDescent="0.2">
      <c r="A197" s="49"/>
      <c r="B197" s="50"/>
      <c r="C197" s="51"/>
      <c r="D197" s="135"/>
      <c r="E197" s="51"/>
      <c r="F197" s="51"/>
      <c r="G197" s="51"/>
      <c r="H197" s="51"/>
      <c r="I197" s="52"/>
      <c r="J197" s="52"/>
      <c r="K197" s="52"/>
      <c r="L197" s="52"/>
      <c r="M197" s="52"/>
      <c r="N197" s="52"/>
      <c r="O197" s="52"/>
      <c r="P197" s="52"/>
      <c r="Q197" s="52"/>
      <c r="R197" s="52"/>
      <c r="S197" s="52"/>
      <c r="T197" s="52"/>
      <c r="U197" s="52"/>
      <c r="V197" s="52"/>
      <c r="W197" s="52"/>
      <c r="X197" s="52"/>
    </row>
    <row r="198" spans="1:24" x14ac:dyDescent="0.2">
      <c r="A198" s="49"/>
      <c r="B198" s="50"/>
      <c r="C198" s="51"/>
      <c r="D198" s="135"/>
      <c r="E198" s="51"/>
      <c r="F198" s="51"/>
      <c r="G198" s="51"/>
      <c r="H198" s="51"/>
      <c r="I198" s="52"/>
      <c r="J198" s="52"/>
      <c r="K198" s="52"/>
      <c r="L198" s="52"/>
      <c r="M198" s="52"/>
      <c r="N198" s="52"/>
      <c r="O198" s="52"/>
      <c r="P198" s="52"/>
      <c r="Q198" s="52"/>
      <c r="R198" s="52"/>
      <c r="S198" s="52"/>
      <c r="T198" s="52"/>
      <c r="U198" s="52"/>
      <c r="V198" s="52"/>
      <c r="W198" s="52"/>
      <c r="X198" s="52"/>
    </row>
    <row r="199" spans="1:24" x14ac:dyDescent="0.2">
      <c r="A199" s="49"/>
      <c r="B199" s="50"/>
      <c r="C199" s="51"/>
      <c r="D199" s="135"/>
      <c r="E199" s="51"/>
      <c r="F199" s="51"/>
      <c r="G199" s="51"/>
      <c r="H199" s="51"/>
      <c r="I199" s="52"/>
      <c r="J199" s="52"/>
      <c r="K199" s="52"/>
      <c r="L199" s="52"/>
      <c r="M199" s="52"/>
      <c r="N199" s="52"/>
      <c r="O199" s="52"/>
      <c r="P199" s="52"/>
      <c r="Q199" s="52"/>
      <c r="R199" s="52"/>
      <c r="S199" s="52"/>
      <c r="T199" s="52"/>
      <c r="U199" s="52"/>
      <c r="V199" s="52"/>
      <c r="W199" s="52"/>
      <c r="X199" s="52"/>
    </row>
    <row r="200" spans="1:24" x14ac:dyDescent="0.2">
      <c r="A200" s="49"/>
      <c r="B200" s="50"/>
      <c r="C200" s="51"/>
      <c r="D200" s="135"/>
      <c r="E200" s="51"/>
      <c r="F200" s="51"/>
      <c r="G200" s="51"/>
      <c r="H200" s="51"/>
      <c r="I200" s="52"/>
      <c r="J200" s="52"/>
      <c r="K200" s="52"/>
      <c r="L200" s="52"/>
      <c r="M200" s="52"/>
      <c r="N200" s="52"/>
      <c r="O200" s="52"/>
      <c r="P200" s="52"/>
      <c r="Q200" s="52"/>
      <c r="R200" s="52"/>
      <c r="S200" s="52"/>
      <c r="T200" s="52"/>
      <c r="U200" s="52"/>
      <c r="V200" s="52"/>
      <c r="W200" s="52"/>
      <c r="X200" s="52"/>
    </row>
    <row r="201" spans="1:24" x14ac:dyDescent="0.2">
      <c r="A201" s="49"/>
      <c r="B201" s="50"/>
      <c r="C201" s="51"/>
      <c r="D201" s="135"/>
      <c r="E201" s="51"/>
      <c r="F201" s="51"/>
      <c r="G201" s="51"/>
      <c r="H201" s="51"/>
      <c r="I201" s="52"/>
      <c r="J201" s="52"/>
      <c r="K201" s="52"/>
      <c r="L201" s="52"/>
      <c r="M201" s="52"/>
      <c r="N201" s="52"/>
      <c r="O201" s="52"/>
      <c r="P201" s="52"/>
      <c r="Q201" s="52"/>
      <c r="R201" s="52"/>
      <c r="S201" s="52"/>
      <c r="T201" s="52"/>
      <c r="U201" s="52"/>
      <c r="V201" s="52"/>
      <c r="W201" s="52"/>
      <c r="X201" s="52"/>
    </row>
    <row r="202" spans="1:24" x14ac:dyDescent="0.2">
      <c r="A202" s="49"/>
      <c r="B202" s="50"/>
      <c r="C202" s="51"/>
      <c r="D202" s="135"/>
      <c r="E202" s="51"/>
      <c r="F202" s="51"/>
      <c r="G202" s="51"/>
      <c r="H202" s="51"/>
      <c r="I202" s="52"/>
      <c r="J202" s="52"/>
      <c r="K202" s="52"/>
      <c r="L202" s="52"/>
      <c r="M202" s="52"/>
      <c r="N202" s="52"/>
      <c r="O202" s="52"/>
      <c r="P202" s="52"/>
      <c r="Q202" s="52"/>
      <c r="R202" s="52"/>
      <c r="S202" s="52"/>
      <c r="T202" s="52"/>
      <c r="U202" s="52"/>
      <c r="V202" s="52"/>
      <c r="W202" s="52"/>
      <c r="X202" s="52"/>
    </row>
    <row r="203" spans="1:24" x14ac:dyDescent="0.2">
      <c r="A203" s="49"/>
      <c r="B203" s="50"/>
      <c r="C203" s="51"/>
      <c r="D203" s="135"/>
      <c r="E203" s="51"/>
      <c r="F203" s="51"/>
      <c r="G203" s="51"/>
      <c r="H203" s="51"/>
      <c r="I203" s="52"/>
      <c r="J203" s="52"/>
      <c r="K203" s="52"/>
      <c r="L203" s="52"/>
      <c r="M203" s="52"/>
      <c r="N203" s="52"/>
      <c r="O203" s="52"/>
      <c r="P203" s="52"/>
      <c r="Q203" s="52"/>
      <c r="R203" s="52"/>
      <c r="S203" s="52"/>
      <c r="T203" s="52"/>
      <c r="U203" s="52"/>
      <c r="V203" s="52"/>
      <c r="W203" s="52"/>
      <c r="X203" s="52"/>
    </row>
    <row r="204" spans="1:24" x14ac:dyDescent="0.2">
      <c r="A204" s="49"/>
      <c r="B204" s="50"/>
      <c r="C204" s="51"/>
      <c r="D204" s="135"/>
      <c r="E204" s="51"/>
      <c r="F204" s="51"/>
      <c r="G204" s="51"/>
      <c r="H204" s="51"/>
      <c r="I204" s="52"/>
      <c r="J204" s="52"/>
      <c r="K204" s="52"/>
      <c r="L204" s="52"/>
      <c r="M204" s="52"/>
      <c r="N204" s="52"/>
      <c r="O204" s="52"/>
      <c r="P204" s="52"/>
      <c r="Q204" s="52"/>
      <c r="R204" s="52"/>
      <c r="S204" s="52"/>
      <c r="T204" s="52"/>
      <c r="U204" s="52"/>
      <c r="V204" s="52"/>
      <c r="W204" s="52"/>
      <c r="X204" s="52"/>
    </row>
    <row r="205" spans="1:24" x14ac:dyDescent="0.2">
      <c r="A205" s="49"/>
      <c r="B205" s="50"/>
      <c r="C205" s="51"/>
      <c r="D205" s="135"/>
      <c r="E205" s="51"/>
      <c r="F205" s="51"/>
      <c r="G205" s="51"/>
      <c r="H205" s="51"/>
      <c r="I205" s="52"/>
      <c r="J205" s="52"/>
      <c r="K205" s="52"/>
      <c r="L205" s="52"/>
      <c r="M205" s="52"/>
      <c r="N205" s="52"/>
      <c r="O205" s="52"/>
      <c r="P205" s="52"/>
      <c r="Q205" s="52"/>
      <c r="R205" s="52"/>
      <c r="S205" s="52"/>
      <c r="T205" s="52"/>
      <c r="U205" s="52"/>
      <c r="V205" s="52"/>
      <c r="W205" s="52"/>
      <c r="X205" s="52"/>
    </row>
    <row r="206" spans="1:24" x14ac:dyDescent="0.2">
      <c r="A206" s="49"/>
      <c r="B206" s="50"/>
      <c r="C206" s="51"/>
      <c r="D206" s="135"/>
      <c r="E206" s="51"/>
      <c r="F206" s="51"/>
      <c r="G206" s="51"/>
      <c r="H206" s="51"/>
      <c r="I206" s="52"/>
      <c r="J206" s="52"/>
      <c r="K206" s="52"/>
      <c r="L206" s="52"/>
      <c r="M206" s="52"/>
      <c r="N206" s="52"/>
      <c r="O206" s="52"/>
      <c r="P206" s="52"/>
      <c r="Q206" s="52"/>
      <c r="R206" s="52"/>
      <c r="S206" s="52"/>
      <c r="T206" s="52"/>
      <c r="U206" s="52"/>
      <c r="V206" s="52"/>
      <c r="W206" s="52"/>
      <c r="X206" s="52"/>
    </row>
    <row r="207" spans="1:24" x14ac:dyDescent="0.2">
      <c r="A207" s="49"/>
      <c r="B207" s="50"/>
      <c r="C207" s="51"/>
      <c r="D207" s="135"/>
      <c r="E207" s="51"/>
      <c r="F207" s="51"/>
      <c r="G207" s="51"/>
      <c r="H207" s="51"/>
      <c r="I207" s="52"/>
      <c r="J207" s="52"/>
      <c r="K207" s="52"/>
      <c r="L207" s="52"/>
      <c r="M207" s="52"/>
      <c r="N207" s="52"/>
      <c r="O207" s="52"/>
      <c r="P207" s="52"/>
      <c r="Q207" s="52"/>
      <c r="R207" s="52"/>
      <c r="S207" s="52"/>
      <c r="T207" s="52"/>
      <c r="U207" s="52"/>
      <c r="V207" s="52"/>
      <c r="W207" s="52"/>
      <c r="X207" s="52"/>
    </row>
    <row r="208" spans="1:24" x14ac:dyDescent="0.2">
      <c r="A208" s="49"/>
      <c r="B208" s="50"/>
      <c r="C208" s="51"/>
      <c r="D208" s="135"/>
      <c r="E208" s="51"/>
      <c r="F208" s="51"/>
      <c r="G208" s="51"/>
      <c r="H208" s="51"/>
      <c r="I208" s="52"/>
      <c r="J208" s="52"/>
      <c r="K208" s="52"/>
      <c r="L208" s="52"/>
      <c r="M208" s="52"/>
      <c r="N208" s="52"/>
      <c r="O208" s="52"/>
      <c r="P208" s="52"/>
      <c r="Q208" s="52"/>
      <c r="R208" s="52"/>
      <c r="S208" s="52"/>
      <c r="T208" s="52"/>
      <c r="U208" s="52"/>
      <c r="V208" s="52"/>
      <c r="W208" s="52"/>
      <c r="X208" s="52"/>
    </row>
    <row r="209" spans="1:24" x14ac:dyDescent="0.2">
      <c r="A209" s="49"/>
      <c r="B209" s="50"/>
      <c r="C209" s="51"/>
      <c r="D209" s="135"/>
      <c r="E209" s="51"/>
      <c r="F209" s="51"/>
      <c r="G209" s="51"/>
      <c r="H209" s="51"/>
      <c r="I209" s="52"/>
      <c r="J209" s="52"/>
      <c r="K209" s="52"/>
      <c r="L209" s="52"/>
      <c r="M209" s="52"/>
      <c r="N209" s="52"/>
      <c r="O209" s="52"/>
      <c r="P209" s="52"/>
      <c r="Q209" s="52"/>
      <c r="R209" s="52"/>
      <c r="S209" s="52"/>
      <c r="T209" s="52"/>
      <c r="U209" s="52"/>
      <c r="V209" s="52"/>
      <c r="W209" s="52"/>
      <c r="X209" s="52"/>
    </row>
    <row r="210" spans="1:24" x14ac:dyDescent="0.2">
      <c r="A210" s="49"/>
      <c r="B210" s="50"/>
      <c r="C210" s="51"/>
      <c r="D210" s="135"/>
      <c r="E210" s="51"/>
      <c r="F210" s="51"/>
      <c r="G210" s="51"/>
      <c r="H210" s="51"/>
      <c r="I210" s="52"/>
      <c r="J210" s="52"/>
      <c r="K210" s="52"/>
      <c r="L210" s="52"/>
      <c r="M210" s="52"/>
      <c r="N210" s="52"/>
      <c r="O210" s="52"/>
      <c r="P210" s="52"/>
      <c r="Q210" s="52"/>
      <c r="R210" s="52"/>
      <c r="S210" s="52"/>
      <c r="T210" s="52"/>
      <c r="U210" s="52"/>
      <c r="V210" s="52"/>
      <c r="W210" s="52"/>
      <c r="X210" s="52"/>
    </row>
    <row r="211" spans="1:24" x14ac:dyDescent="0.2">
      <c r="A211" s="49"/>
      <c r="B211" s="50"/>
      <c r="C211" s="51"/>
      <c r="D211" s="135"/>
      <c r="E211" s="51"/>
      <c r="F211" s="51"/>
      <c r="G211" s="51"/>
      <c r="H211" s="51"/>
      <c r="I211" s="52"/>
      <c r="J211" s="52"/>
      <c r="K211" s="52"/>
      <c r="L211" s="52"/>
      <c r="M211" s="52"/>
      <c r="N211" s="52"/>
      <c r="O211" s="52"/>
      <c r="P211" s="52"/>
      <c r="Q211" s="52"/>
      <c r="R211" s="52"/>
      <c r="S211" s="52"/>
      <c r="T211" s="52"/>
      <c r="U211" s="52"/>
      <c r="V211" s="52"/>
      <c r="W211" s="52"/>
      <c r="X211" s="52"/>
    </row>
    <row r="212" spans="1:24" x14ac:dyDescent="0.2">
      <c r="A212" s="49"/>
      <c r="B212" s="50"/>
      <c r="C212" s="51"/>
      <c r="D212" s="135"/>
      <c r="E212" s="51"/>
      <c r="F212" s="51"/>
      <c r="G212" s="51"/>
      <c r="H212" s="51"/>
      <c r="I212" s="52"/>
      <c r="J212" s="52"/>
      <c r="K212" s="52"/>
      <c r="L212" s="52"/>
      <c r="M212" s="52"/>
      <c r="N212" s="52"/>
      <c r="O212" s="52"/>
      <c r="P212" s="52"/>
      <c r="Q212" s="52"/>
      <c r="R212" s="52"/>
      <c r="S212" s="52"/>
      <c r="T212" s="52"/>
      <c r="U212" s="52"/>
      <c r="V212" s="52"/>
      <c r="W212" s="52"/>
      <c r="X212" s="52"/>
    </row>
    <row r="213" spans="1:24" x14ac:dyDescent="0.2">
      <c r="A213" s="49"/>
      <c r="B213" s="50"/>
      <c r="C213" s="51"/>
      <c r="D213" s="135"/>
      <c r="E213" s="51"/>
      <c r="F213" s="51"/>
      <c r="G213" s="51"/>
      <c r="H213" s="51"/>
      <c r="I213" s="52"/>
      <c r="J213" s="52"/>
      <c r="K213" s="52"/>
      <c r="L213" s="52"/>
      <c r="M213" s="52"/>
      <c r="N213" s="52"/>
      <c r="O213" s="52"/>
      <c r="P213" s="52"/>
      <c r="Q213" s="52"/>
      <c r="R213" s="52"/>
      <c r="S213" s="52"/>
      <c r="T213" s="52"/>
      <c r="U213" s="52"/>
      <c r="V213" s="52"/>
      <c r="W213" s="52"/>
      <c r="X213" s="52"/>
    </row>
    <row r="214" spans="1:24" x14ac:dyDescent="0.2">
      <c r="A214" s="49"/>
      <c r="B214" s="50"/>
      <c r="C214" s="51"/>
      <c r="D214" s="135"/>
      <c r="E214" s="51"/>
      <c r="F214" s="51"/>
      <c r="G214" s="51"/>
      <c r="H214" s="51"/>
      <c r="I214" s="52"/>
      <c r="J214" s="52"/>
      <c r="K214" s="52"/>
      <c r="L214" s="52"/>
      <c r="M214" s="52"/>
      <c r="N214" s="52"/>
      <c r="O214" s="52"/>
      <c r="P214" s="52"/>
      <c r="Q214" s="52"/>
      <c r="R214" s="52"/>
      <c r="S214" s="52"/>
      <c r="T214" s="52"/>
      <c r="U214" s="52"/>
      <c r="V214" s="52"/>
      <c r="W214" s="52"/>
      <c r="X214" s="52"/>
    </row>
    <row r="215" spans="1:24" x14ac:dyDescent="0.2">
      <c r="A215" s="49"/>
      <c r="B215" s="50"/>
      <c r="C215" s="51"/>
      <c r="D215" s="135"/>
      <c r="E215" s="51"/>
      <c r="F215" s="51"/>
      <c r="G215" s="51"/>
      <c r="H215" s="51"/>
      <c r="I215" s="52"/>
      <c r="J215" s="52"/>
      <c r="K215" s="52"/>
      <c r="L215" s="52"/>
      <c r="M215" s="52"/>
      <c r="N215" s="52"/>
      <c r="O215" s="52"/>
      <c r="P215" s="52"/>
      <c r="Q215" s="52"/>
      <c r="R215" s="52"/>
      <c r="S215" s="52"/>
      <c r="T215" s="52"/>
      <c r="U215" s="52"/>
      <c r="V215" s="52"/>
      <c r="W215" s="52"/>
      <c r="X215" s="52"/>
    </row>
    <row r="216" spans="1:24" x14ac:dyDescent="0.2">
      <c r="A216" s="49"/>
      <c r="B216" s="50"/>
      <c r="C216" s="51"/>
      <c r="D216" s="135"/>
      <c r="E216" s="51"/>
      <c r="F216" s="51"/>
      <c r="G216" s="51"/>
      <c r="H216" s="51"/>
      <c r="I216" s="52"/>
      <c r="J216" s="52"/>
      <c r="K216" s="52"/>
      <c r="L216" s="52"/>
      <c r="M216" s="52"/>
      <c r="N216" s="52"/>
      <c r="O216" s="52"/>
      <c r="P216" s="52"/>
      <c r="Q216" s="52"/>
      <c r="R216" s="52"/>
      <c r="S216" s="52"/>
      <c r="T216" s="52"/>
      <c r="U216" s="52"/>
      <c r="V216" s="52"/>
      <c r="W216" s="52"/>
      <c r="X216" s="52"/>
    </row>
    <row r="217" spans="1:24" x14ac:dyDescent="0.2">
      <c r="A217" s="49"/>
      <c r="B217" s="50"/>
      <c r="C217" s="51"/>
      <c r="D217" s="135"/>
      <c r="E217" s="51"/>
      <c r="F217" s="51"/>
      <c r="G217" s="51"/>
      <c r="H217" s="51"/>
      <c r="I217" s="52"/>
      <c r="J217" s="52"/>
      <c r="K217" s="52"/>
      <c r="L217" s="52"/>
      <c r="M217" s="52"/>
      <c r="N217" s="52"/>
      <c r="O217" s="52"/>
      <c r="P217" s="52"/>
      <c r="Q217" s="52"/>
      <c r="R217" s="52"/>
      <c r="S217" s="52"/>
      <c r="T217" s="52"/>
      <c r="U217" s="52"/>
      <c r="V217" s="52"/>
      <c r="W217" s="52"/>
      <c r="X217" s="52"/>
    </row>
    <row r="218" spans="1:24" x14ac:dyDescent="0.2">
      <c r="A218" s="49"/>
      <c r="B218" s="50"/>
      <c r="C218" s="51"/>
      <c r="D218" s="135"/>
      <c r="E218" s="51"/>
      <c r="F218" s="51"/>
      <c r="G218" s="51"/>
      <c r="H218" s="51"/>
      <c r="I218" s="52"/>
      <c r="J218" s="52"/>
      <c r="K218" s="52"/>
      <c r="L218" s="52"/>
      <c r="M218" s="52"/>
      <c r="N218" s="52"/>
      <c r="O218" s="52"/>
      <c r="P218" s="52"/>
      <c r="Q218" s="52"/>
      <c r="R218" s="52"/>
      <c r="S218" s="52"/>
      <c r="T218" s="52"/>
      <c r="U218" s="52"/>
      <c r="V218" s="52"/>
      <c r="W218" s="52"/>
      <c r="X218" s="52"/>
    </row>
    <row r="219" spans="1:24" x14ac:dyDescent="0.2">
      <c r="A219" s="49"/>
      <c r="B219" s="50"/>
      <c r="C219" s="51"/>
      <c r="D219" s="135"/>
      <c r="E219" s="51"/>
      <c r="F219" s="51"/>
      <c r="G219" s="51"/>
      <c r="H219" s="51"/>
      <c r="I219" s="52"/>
      <c r="J219" s="52"/>
      <c r="K219" s="52"/>
      <c r="L219" s="52"/>
      <c r="M219" s="52"/>
      <c r="N219" s="52"/>
      <c r="O219" s="52"/>
      <c r="P219" s="52"/>
      <c r="Q219" s="52"/>
      <c r="R219" s="52"/>
      <c r="S219" s="52"/>
      <c r="T219" s="52"/>
      <c r="U219" s="52"/>
      <c r="V219" s="52"/>
      <c r="W219" s="52"/>
      <c r="X219" s="52"/>
    </row>
    <row r="220" spans="1:24" x14ac:dyDescent="0.2">
      <c r="A220" s="49"/>
      <c r="B220" s="50"/>
      <c r="C220" s="51"/>
      <c r="D220" s="135"/>
      <c r="E220" s="51"/>
      <c r="F220" s="51"/>
      <c r="G220" s="51"/>
      <c r="H220" s="51"/>
      <c r="I220" s="52"/>
      <c r="J220" s="52"/>
      <c r="K220" s="52"/>
      <c r="L220" s="52"/>
      <c r="M220" s="52"/>
      <c r="N220" s="52"/>
      <c r="O220" s="52"/>
      <c r="P220" s="52"/>
      <c r="Q220" s="52"/>
      <c r="R220" s="52"/>
      <c r="S220" s="52"/>
      <c r="T220" s="52"/>
      <c r="U220" s="52"/>
      <c r="V220" s="52"/>
      <c r="W220" s="52"/>
      <c r="X220" s="52"/>
    </row>
    <row r="221" spans="1:24" x14ac:dyDescent="0.2">
      <c r="A221" s="49"/>
      <c r="B221" s="50"/>
      <c r="C221" s="51"/>
      <c r="D221" s="135"/>
      <c r="E221" s="51"/>
      <c r="F221" s="51"/>
      <c r="G221" s="51"/>
      <c r="H221" s="51"/>
      <c r="I221" s="52"/>
      <c r="J221" s="52"/>
      <c r="K221" s="52"/>
      <c r="L221" s="52"/>
      <c r="M221" s="52"/>
      <c r="N221" s="52"/>
      <c r="O221" s="52"/>
      <c r="P221" s="52"/>
      <c r="Q221" s="52"/>
      <c r="R221" s="52"/>
      <c r="S221" s="52"/>
      <c r="T221" s="52"/>
      <c r="U221" s="52"/>
      <c r="V221" s="52"/>
      <c r="W221" s="52"/>
      <c r="X221" s="52"/>
    </row>
    <row r="222" spans="1:24" x14ac:dyDescent="0.2">
      <c r="A222" s="49"/>
      <c r="B222" s="50"/>
      <c r="C222" s="51"/>
      <c r="D222" s="135"/>
      <c r="E222" s="51"/>
      <c r="F222" s="51"/>
      <c r="G222" s="51"/>
      <c r="H222" s="51"/>
      <c r="I222" s="52"/>
      <c r="J222" s="52"/>
      <c r="K222" s="52"/>
      <c r="L222" s="52"/>
      <c r="M222" s="52"/>
      <c r="N222" s="52"/>
      <c r="O222" s="52"/>
      <c r="P222" s="52"/>
      <c r="Q222" s="52"/>
      <c r="R222" s="52"/>
      <c r="S222" s="52"/>
      <c r="T222" s="52"/>
      <c r="U222" s="52"/>
      <c r="V222" s="52"/>
      <c r="W222" s="52"/>
      <c r="X222" s="52"/>
    </row>
    <row r="223" spans="1:24" x14ac:dyDescent="0.2">
      <c r="A223" s="49"/>
      <c r="B223" s="50"/>
      <c r="C223" s="51"/>
      <c r="D223" s="135"/>
      <c r="E223" s="51"/>
      <c r="F223" s="51"/>
      <c r="G223" s="51"/>
      <c r="H223" s="51"/>
      <c r="I223" s="52"/>
      <c r="J223" s="52"/>
      <c r="K223" s="52"/>
      <c r="L223" s="52"/>
      <c r="M223" s="52"/>
      <c r="N223" s="52"/>
      <c r="O223" s="52"/>
      <c r="P223" s="52"/>
      <c r="Q223" s="52"/>
      <c r="R223" s="52"/>
      <c r="S223" s="52"/>
      <c r="T223" s="52"/>
      <c r="U223" s="52"/>
      <c r="V223" s="52"/>
      <c r="W223" s="52"/>
      <c r="X223" s="52"/>
    </row>
    <row r="224" spans="1:24" x14ac:dyDescent="0.2">
      <c r="A224" s="49"/>
      <c r="B224" s="50"/>
      <c r="C224" s="51"/>
      <c r="D224" s="135"/>
      <c r="E224" s="51"/>
      <c r="F224" s="51"/>
      <c r="G224" s="51"/>
      <c r="H224" s="51"/>
      <c r="I224" s="52"/>
      <c r="J224" s="52"/>
      <c r="K224" s="52"/>
      <c r="L224" s="52"/>
      <c r="M224" s="52"/>
      <c r="N224" s="52"/>
      <c r="O224" s="52"/>
      <c r="P224" s="52"/>
      <c r="Q224" s="52"/>
      <c r="R224" s="52"/>
      <c r="S224" s="52"/>
      <c r="T224" s="52"/>
      <c r="U224" s="52"/>
      <c r="V224" s="52"/>
      <c r="W224" s="52"/>
      <c r="X224" s="52"/>
    </row>
    <row r="225" spans="1:24" x14ac:dyDescent="0.2">
      <c r="A225" s="49"/>
      <c r="B225" s="50"/>
      <c r="C225" s="51"/>
      <c r="D225" s="135"/>
      <c r="E225" s="51"/>
      <c r="F225" s="51"/>
      <c r="G225" s="51"/>
      <c r="H225" s="51"/>
      <c r="I225" s="52"/>
      <c r="J225" s="52"/>
      <c r="K225" s="52"/>
      <c r="L225" s="52"/>
      <c r="M225" s="52"/>
      <c r="N225" s="52"/>
      <c r="O225" s="52"/>
      <c r="P225" s="52"/>
      <c r="Q225" s="52"/>
      <c r="R225" s="52"/>
      <c r="S225" s="52"/>
      <c r="T225" s="52"/>
      <c r="U225" s="52"/>
      <c r="V225" s="52"/>
      <c r="W225" s="52"/>
      <c r="X225" s="52"/>
    </row>
    <row r="226" spans="1:24" x14ac:dyDescent="0.2">
      <c r="A226" s="49"/>
      <c r="B226" s="50"/>
      <c r="C226" s="51"/>
      <c r="D226" s="135"/>
      <c r="E226" s="51"/>
      <c r="F226" s="51"/>
      <c r="G226" s="51"/>
      <c r="H226" s="51"/>
      <c r="I226" s="52"/>
      <c r="J226" s="52"/>
      <c r="K226" s="52"/>
      <c r="L226" s="52"/>
      <c r="M226" s="52"/>
      <c r="N226" s="52"/>
      <c r="O226" s="52"/>
      <c r="P226" s="52"/>
      <c r="Q226" s="52"/>
      <c r="R226" s="52"/>
      <c r="S226" s="52"/>
      <c r="T226" s="52"/>
      <c r="U226" s="52"/>
      <c r="V226" s="52"/>
      <c r="W226" s="52"/>
      <c r="X226" s="52"/>
    </row>
    <row r="227" spans="1:24" x14ac:dyDescent="0.2">
      <c r="A227" s="49"/>
      <c r="B227" s="50"/>
      <c r="C227" s="51"/>
      <c r="D227" s="135"/>
      <c r="E227" s="51"/>
      <c r="F227" s="51"/>
      <c r="G227" s="51"/>
      <c r="H227" s="51"/>
      <c r="I227" s="52"/>
      <c r="J227" s="52"/>
      <c r="K227" s="52"/>
      <c r="L227" s="52"/>
      <c r="M227" s="52"/>
      <c r="N227" s="52"/>
      <c r="O227" s="52"/>
      <c r="P227" s="52"/>
      <c r="Q227" s="52"/>
      <c r="R227" s="52"/>
      <c r="S227" s="52"/>
      <c r="T227" s="52"/>
      <c r="U227" s="52"/>
      <c r="V227" s="52"/>
      <c r="W227" s="52"/>
      <c r="X227" s="52"/>
    </row>
    <row r="228" spans="1:24" x14ac:dyDescent="0.2">
      <c r="A228" s="49"/>
      <c r="B228" s="50"/>
      <c r="C228" s="51"/>
      <c r="D228" s="135"/>
      <c r="E228" s="51"/>
      <c r="F228" s="51"/>
      <c r="G228" s="51"/>
      <c r="H228" s="51"/>
      <c r="I228" s="52"/>
      <c r="J228" s="52"/>
      <c r="K228" s="52"/>
      <c r="L228" s="52"/>
      <c r="M228" s="52"/>
      <c r="N228" s="52"/>
      <c r="O228" s="52"/>
      <c r="P228" s="52"/>
      <c r="Q228" s="52"/>
      <c r="R228" s="52"/>
      <c r="S228" s="52"/>
      <c r="T228" s="52"/>
      <c r="U228" s="52"/>
      <c r="V228" s="52"/>
      <c r="W228" s="52"/>
      <c r="X228" s="52"/>
    </row>
    <row r="229" spans="1:24" x14ac:dyDescent="0.2">
      <c r="A229" s="49"/>
      <c r="B229" s="50"/>
      <c r="C229" s="51"/>
      <c r="D229" s="135"/>
      <c r="E229" s="51"/>
      <c r="F229" s="51"/>
      <c r="G229" s="51"/>
      <c r="H229" s="51"/>
      <c r="I229" s="52"/>
      <c r="J229" s="52"/>
      <c r="K229" s="52"/>
      <c r="L229" s="52"/>
      <c r="M229" s="52"/>
      <c r="N229" s="52"/>
      <c r="O229" s="52"/>
      <c r="P229" s="52"/>
      <c r="Q229" s="52"/>
      <c r="R229" s="52"/>
      <c r="S229" s="52"/>
      <c r="T229" s="52"/>
      <c r="U229" s="52"/>
      <c r="V229" s="52"/>
      <c r="W229" s="52"/>
      <c r="X229" s="52"/>
    </row>
    <row r="230" spans="1:24" x14ac:dyDescent="0.2">
      <c r="A230" s="49"/>
      <c r="B230" s="50"/>
      <c r="C230" s="51"/>
      <c r="D230" s="135"/>
      <c r="E230" s="51"/>
      <c r="F230" s="51"/>
      <c r="G230" s="51"/>
      <c r="H230" s="51"/>
      <c r="I230" s="52"/>
      <c r="J230" s="52"/>
      <c r="K230" s="52"/>
      <c r="L230" s="52"/>
      <c r="M230" s="52"/>
      <c r="N230" s="52"/>
      <c r="O230" s="52"/>
      <c r="P230" s="52"/>
      <c r="Q230" s="52"/>
      <c r="R230" s="52"/>
      <c r="S230" s="52"/>
      <c r="T230" s="52"/>
      <c r="U230" s="52"/>
      <c r="V230" s="52"/>
      <c r="W230" s="52"/>
      <c r="X230" s="52"/>
    </row>
    <row r="231" spans="1:24" x14ac:dyDescent="0.2">
      <c r="A231" s="49"/>
      <c r="B231" s="50"/>
      <c r="C231" s="51"/>
      <c r="D231" s="135"/>
      <c r="E231" s="51"/>
      <c r="F231" s="51"/>
      <c r="G231" s="51"/>
      <c r="H231" s="51"/>
      <c r="I231" s="52"/>
      <c r="J231" s="52"/>
      <c r="K231" s="52"/>
      <c r="L231" s="52"/>
      <c r="M231" s="52"/>
      <c r="N231" s="52"/>
      <c r="O231" s="52"/>
      <c r="P231" s="52"/>
      <c r="Q231" s="52"/>
      <c r="R231" s="52"/>
      <c r="S231" s="52"/>
      <c r="T231" s="52"/>
      <c r="U231" s="52"/>
      <c r="V231" s="52"/>
      <c r="W231" s="52"/>
      <c r="X231" s="52"/>
    </row>
    <row r="232" spans="1:24" x14ac:dyDescent="0.2">
      <c r="A232" s="49"/>
      <c r="B232" s="50"/>
      <c r="C232" s="51"/>
      <c r="D232" s="135"/>
      <c r="E232" s="51"/>
      <c r="F232" s="51"/>
      <c r="G232" s="51"/>
      <c r="H232" s="51"/>
      <c r="I232" s="52"/>
      <c r="J232" s="52"/>
      <c r="K232" s="52"/>
      <c r="L232" s="52"/>
      <c r="M232" s="52"/>
      <c r="N232" s="52"/>
      <c r="O232" s="52"/>
      <c r="P232" s="52"/>
      <c r="Q232" s="52"/>
      <c r="R232" s="52"/>
      <c r="S232" s="52"/>
      <c r="T232" s="52"/>
      <c r="U232" s="52"/>
      <c r="V232" s="52"/>
      <c r="W232" s="52"/>
      <c r="X232" s="52"/>
    </row>
    <row r="233" spans="1:24" x14ac:dyDescent="0.2">
      <c r="A233" s="49"/>
      <c r="B233" s="50"/>
      <c r="C233" s="51"/>
      <c r="D233" s="135"/>
      <c r="E233" s="51"/>
      <c r="F233" s="51"/>
      <c r="G233" s="51"/>
      <c r="H233" s="51"/>
      <c r="I233" s="52"/>
      <c r="J233" s="52"/>
      <c r="K233" s="52"/>
      <c r="L233" s="52"/>
      <c r="M233" s="52"/>
      <c r="N233" s="52"/>
      <c r="O233" s="52"/>
      <c r="P233" s="52"/>
      <c r="Q233" s="52"/>
      <c r="R233" s="52"/>
      <c r="S233" s="52"/>
      <c r="T233" s="52"/>
      <c r="U233" s="52"/>
      <c r="V233" s="52"/>
      <c r="W233" s="52"/>
      <c r="X233" s="52"/>
    </row>
    <row r="234" spans="1:24" x14ac:dyDescent="0.2">
      <c r="A234" s="49"/>
      <c r="B234" s="50"/>
      <c r="C234" s="51"/>
      <c r="D234" s="135"/>
      <c r="E234" s="51"/>
      <c r="F234" s="51"/>
      <c r="G234" s="51"/>
      <c r="H234" s="51"/>
      <c r="I234" s="52"/>
      <c r="J234" s="52"/>
      <c r="K234" s="52"/>
      <c r="L234" s="52"/>
      <c r="M234" s="52"/>
      <c r="N234" s="52"/>
      <c r="O234" s="52"/>
      <c r="P234" s="52"/>
      <c r="Q234" s="52"/>
      <c r="R234" s="52"/>
      <c r="S234" s="52"/>
      <c r="T234" s="52"/>
      <c r="U234" s="52"/>
      <c r="V234" s="52"/>
      <c r="W234" s="52"/>
      <c r="X234" s="52"/>
    </row>
    <row r="235" spans="1:24" x14ac:dyDescent="0.2">
      <c r="A235" s="49"/>
      <c r="B235" s="50"/>
      <c r="C235" s="51"/>
      <c r="D235" s="135"/>
      <c r="E235" s="51"/>
      <c r="F235" s="51"/>
      <c r="G235" s="51"/>
      <c r="H235" s="51"/>
      <c r="I235" s="52"/>
      <c r="J235" s="52"/>
      <c r="K235" s="52"/>
      <c r="L235" s="52"/>
      <c r="M235" s="52"/>
      <c r="N235" s="52"/>
      <c r="O235" s="52"/>
      <c r="P235" s="52"/>
      <c r="Q235" s="52"/>
      <c r="R235" s="52"/>
      <c r="S235" s="52"/>
      <c r="T235" s="52"/>
      <c r="U235" s="52"/>
      <c r="V235" s="52"/>
      <c r="W235" s="52"/>
      <c r="X235" s="52"/>
    </row>
    <row r="236" spans="1:24" x14ac:dyDescent="0.2">
      <c r="A236" s="49"/>
      <c r="B236" s="50"/>
      <c r="C236" s="51"/>
      <c r="D236" s="135"/>
      <c r="E236" s="51"/>
      <c r="F236" s="51"/>
      <c r="G236" s="51"/>
      <c r="H236" s="51"/>
      <c r="I236" s="52"/>
      <c r="J236" s="52"/>
      <c r="K236" s="52"/>
      <c r="L236" s="52"/>
      <c r="M236" s="52"/>
      <c r="N236" s="52"/>
      <c r="O236" s="52"/>
      <c r="P236" s="52"/>
      <c r="Q236" s="52"/>
      <c r="R236" s="52"/>
      <c r="S236" s="52"/>
      <c r="T236" s="52"/>
      <c r="U236" s="52"/>
      <c r="V236" s="52"/>
      <c r="W236" s="52"/>
      <c r="X236" s="52"/>
    </row>
    <row r="237" spans="1:24" x14ac:dyDescent="0.2">
      <c r="A237" s="49"/>
      <c r="B237" s="50"/>
      <c r="C237" s="51"/>
      <c r="D237" s="135"/>
      <c r="E237" s="51"/>
      <c r="F237" s="51"/>
      <c r="G237" s="51"/>
      <c r="H237" s="51"/>
      <c r="I237" s="52"/>
      <c r="J237" s="52"/>
      <c r="K237" s="52"/>
      <c r="L237" s="52"/>
      <c r="M237" s="52"/>
      <c r="N237" s="52"/>
      <c r="O237" s="52"/>
      <c r="P237" s="52"/>
      <c r="Q237" s="52"/>
      <c r="R237" s="52"/>
      <c r="S237" s="52"/>
      <c r="T237" s="52"/>
      <c r="U237" s="52"/>
      <c r="V237" s="52"/>
      <c r="W237" s="52"/>
      <c r="X237" s="52"/>
    </row>
    <row r="238" spans="1:24" x14ac:dyDescent="0.2">
      <c r="A238" s="49"/>
      <c r="B238" s="50"/>
      <c r="C238" s="51"/>
      <c r="D238" s="135"/>
      <c r="E238" s="51"/>
      <c r="F238" s="51"/>
      <c r="G238" s="51"/>
      <c r="H238" s="51"/>
      <c r="I238" s="52"/>
      <c r="J238" s="52"/>
      <c r="K238" s="52"/>
      <c r="L238" s="52"/>
      <c r="M238" s="52"/>
      <c r="N238" s="52"/>
      <c r="O238" s="52"/>
      <c r="P238" s="52"/>
      <c r="Q238" s="52"/>
      <c r="R238" s="52"/>
      <c r="S238" s="52"/>
      <c r="T238" s="52"/>
      <c r="U238" s="52"/>
      <c r="V238" s="52"/>
      <c r="W238" s="52"/>
      <c r="X238" s="52"/>
    </row>
    <row r="239" spans="1:24" x14ac:dyDescent="0.2">
      <c r="A239" s="49"/>
      <c r="B239" s="50"/>
      <c r="C239" s="51"/>
      <c r="D239" s="135"/>
      <c r="E239" s="51"/>
      <c r="F239" s="51"/>
      <c r="G239" s="51"/>
      <c r="H239" s="51"/>
      <c r="I239" s="52"/>
      <c r="J239" s="52"/>
      <c r="K239" s="52"/>
      <c r="L239" s="52"/>
      <c r="M239" s="52"/>
      <c r="N239" s="52"/>
      <c r="O239" s="52"/>
      <c r="P239" s="52"/>
      <c r="Q239" s="52"/>
      <c r="R239" s="52"/>
      <c r="S239" s="52"/>
      <c r="T239" s="52"/>
      <c r="U239" s="52"/>
      <c r="V239" s="52"/>
      <c r="W239" s="52"/>
      <c r="X239" s="52"/>
    </row>
    <row r="240" spans="1:24" x14ac:dyDescent="0.2">
      <c r="A240" s="49"/>
      <c r="B240" s="50"/>
      <c r="C240" s="51"/>
      <c r="D240" s="135"/>
      <c r="E240" s="51"/>
      <c r="F240" s="51"/>
      <c r="G240" s="51"/>
      <c r="H240" s="51"/>
      <c r="I240" s="52"/>
      <c r="J240" s="52"/>
      <c r="K240" s="52"/>
      <c r="L240" s="52"/>
      <c r="M240" s="52"/>
      <c r="N240" s="52"/>
      <c r="O240" s="52"/>
      <c r="P240" s="52"/>
      <c r="Q240" s="52"/>
      <c r="R240" s="52"/>
      <c r="S240" s="52"/>
      <c r="T240" s="52"/>
      <c r="U240" s="52"/>
      <c r="V240" s="52"/>
      <c r="W240" s="52"/>
      <c r="X240" s="52"/>
    </row>
    <row r="241" spans="1:24" x14ac:dyDescent="0.2">
      <c r="A241" s="49"/>
      <c r="B241" s="50"/>
      <c r="C241" s="51"/>
      <c r="D241" s="135"/>
      <c r="E241" s="51"/>
      <c r="F241" s="51"/>
      <c r="G241" s="51"/>
      <c r="H241" s="51"/>
      <c r="I241" s="52"/>
      <c r="J241" s="52"/>
      <c r="K241" s="52"/>
      <c r="L241" s="52"/>
      <c r="M241" s="52"/>
      <c r="N241" s="52"/>
      <c r="O241" s="52"/>
      <c r="P241" s="52"/>
      <c r="Q241" s="52"/>
      <c r="R241" s="52"/>
      <c r="S241" s="52"/>
      <c r="T241" s="52"/>
      <c r="U241" s="52"/>
      <c r="V241" s="52"/>
      <c r="W241" s="52"/>
      <c r="X241" s="52"/>
    </row>
    <row r="242" spans="1:24" x14ac:dyDescent="0.2">
      <c r="A242" s="49"/>
      <c r="B242" s="50"/>
      <c r="C242" s="51"/>
      <c r="D242" s="135"/>
      <c r="E242" s="51"/>
      <c r="F242" s="51"/>
      <c r="G242" s="51"/>
      <c r="H242" s="51"/>
      <c r="I242" s="52"/>
      <c r="J242" s="52"/>
      <c r="K242" s="52"/>
      <c r="L242" s="52"/>
      <c r="M242" s="52"/>
      <c r="N242" s="52"/>
      <c r="O242" s="52"/>
      <c r="P242" s="52"/>
      <c r="Q242" s="52"/>
      <c r="R242" s="52"/>
      <c r="S242" s="52"/>
      <c r="T242" s="52"/>
      <c r="U242" s="52"/>
      <c r="V242" s="52"/>
      <c r="W242" s="52"/>
      <c r="X242" s="52"/>
    </row>
    <row r="243" spans="1:24" x14ac:dyDescent="0.2">
      <c r="A243" s="49"/>
      <c r="B243" s="50"/>
      <c r="C243" s="51"/>
      <c r="D243" s="135"/>
      <c r="E243" s="51"/>
      <c r="F243" s="51"/>
      <c r="G243" s="51"/>
      <c r="H243" s="51"/>
      <c r="I243" s="52"/>
      <c r="J243" s="52"/>
      <c r="K243" s="52"/>
      <c r="L243" s="52"/>
      <c r="M243" s="52"/>
      <c r="N243" s="52"/>
      <c r="O243" s="52"/>
      <c r="P243" s="52"/>
      <c r="Q243" s="52"/>
      <c r="R243" s="52"/>
      <c r="S243" s="52"/>
      <c r="T243" s="52"/>
      <c r="U243" s="52"/>
      <c r="V243" s="52"/>
      <c r="W243" s="52"/>
      <c r="X243" s="52"/>
    </row>
    <row r="244" spans="1:24" x14ac:dyDescent="0.2">
      <c r="A244" s="49"/>
      <c r="B244" s="50"/>
      <c r="C244" s="51"/>
      <c r="D244" s="135"/>
      <c r="E244" s="51"/>
      <c r="F244" s="51"/>
      <c r="G244" s="51"/>
      <c r="H244" s="51"/>
      <c r="I244" s="52"/>
      <c r="J244" s="52"/>
      <c r="K244" s="52"/>
      <c r="L244" s="52"/>
      <c r="M244" s="52"/>
      <c r="N244" s="52"/>
      <c r="O244" s="52"/>
      <c r="P244" s="52"/>
      <c r="Q244" s="52"/>
      <c r="R244" s="52"/>
      <c r="S244" s="52"/>
      <c r="T244" s="52"/>
      <c r="U244" s="52"/>
      <c r="V244" s="52"/>
      <c r="W244" s="52"/>
      <c r="X244" s="52"/>
    </row>
    <row r="245" spans="1:24" x14ac:dyDescent="0.2">
      <c r="A245" s="49"/>
      <c r="B245" s="50"/>
      <c r="C245" s="51"/>
      <c r="D245" s="135"/>
      <c r="E245" s="51"/>
      <c r="F245" s="51"/>
      <c r="G245" s="51"/>
      <c r="H245" s="51"/>
      <c r="I245" s="52"/>
      <c r="J245" s="52"/>
      <c r="K245" s="52"/>
      <c r="L245" s="52"/>
      <c r="M245" s="52"/>
      <c r="N245" s="52"/>
      <c r="O245" s="52"/>
      <c r="P245" s="52"/>
      <c r="Q245" s="52"/>
      <c r="R245" s="52"/>
      <c r="S245" s="52"/>
      <c r="T245" s="52"/>
      <c r="U245" s="52"/>
      <c r="V245" s="52"/>
      <c r="W245" s="52"/>
      <c r="X245" s="52"/>
    </row>
    <row r="246" spans="1:24" x14ac:dyDescent="0.2">
      <c r="A246" s="49"/>
      <c r="B246" s="50"/>
      <c r="C246" s="51"/>
      <c r="D246" s="135"/>
      <c r="E246" s="51"/>
      <c r="F246" s="51"/>
      <c r="G246" s="51"/>
      <c r="H246" s="51"/>
      <c r="I246" s="52"/>
      <c r="J246" s="52"/>
      <c r="K246" s="52"/>
      <c r="L246" s="52"/>
      <c r="M246" s="52"/>
      <c r="N246" s="52"/>
      <c r="O246" s="52"/>
      <c r="P246" s="52"/>
      <c r="Q246" s="52"/>
      <c r="R246" s="52"/>
      <c r="S246" s="52"/>
      <c r="T246" s="52"/>
      <c r="U246" s="52"/>
      <c r="V246" s="52"/>
      <c r="W246" s="52"/>
      <c r="X246" s="52"/>
    </row>
    <row r="247" spans="1:24" x14ac:dyDescent="0.2">
      <c r="A247" s="49"/>
      <c r="B247" s="50"/>
      <c r="C247" s="51"/>
      <c r="D247" s="135"/>
      <c r="E247" s="51"/>
      <c r="F247" s="51"/>
      <c r="G247" s="51"/>
      <c r="H247" s="51"/>
      <c r="I247" s="52"/>
      <c r="J247" s="52"/>
      <c r="K247" s="52"/>
      <c r="L247" s="52"/>
      <c r="M247" s="52"/>
      <c r="N247" s="52"/>
      <c r="O247" s="52"/>
      <c r="P247" s="52"/>
      <c r="Q247" s="52"/>
      <c r="R247" s="52"/>
      <c r="S247" s="52"/>
      <c r="T247" s="52"/>
      <c r="U247" s="52"/>
      <c r="V247" s="52"/>
      <c r="W247" s="52"/>
      <c r="X247" s="52"/>
    </row>
    <row r="248" spans="1:24" x14ac:dyDescent="0.2">
      <c r="A248" s="49"/>
      <c r="B248" s="50"/>
      <c r="C248" s="51"/>
      <c r="D248" s="135"/>
      <c r="E248" s="51"/>
      <c r="F248" s="51"/>
      <c r="G248" s="51"/>
      <c r="H248" s="51"/>
      <c r="I248" s="52"/>
      <c r="J248" s="52"/>
      <c r="K248" s="52"/>
      <c r="L248" s="52"/>
      <c r="M248" s="52"/>
      <c r="N248" s="52"/>
      <c r="O248" s="52"/>
      <c r="P248" s="52"/>
      <c r="Q248" s="52"/>
      <c r="R248" s="52"/>
      <c r="S248" s="52"/>
      <c r="T248" s="52"/>
      <c r="U248" s="52"/>
      <c r="V248" s="52"/>
      <c r="W248" s="52"/>
      <c r="X248" s="52"/>
    </row>
    <row r="249" spans="1:24" x14ac:dyDescent="0.2">
      <c r="A249" s="49"/>
      <c r="B249" s="50"/>
      <c r="C249" s="51"/>
      <c r="D249" s="135"/>
      <c r="E249" s="51"/>
      <c r="F249" s="51"/>
      <c r="G249" s="51"/>
      <c r="H249" s="51"/>
      <c r="I249" s="52"/>
      <c r="J249" s="52"/>
      <c r="K249" s="52"/>
      <c r="L249" s="52"/>
      <c r="M249" s="52"/>
      <c r="N249" s="52"/>
      <c r="O249" s="52"/>
      <c r="P249" s="52"/>
      <c r="Q249" s="52"/>
      <c r="R249" s="52"/>
      <c r="S249" s="52"/>
      <c r="T249" s="52"/>
      <c r="U249" s="52"/>
      <c r="V249" s="52"/>
      <c r="W249" s="52"/>
      <c r="X249" s="52"/>
    </row>
    <row r="250" spans="1:24" x14ac:dyDescent="0.2">
      <c r="A250" s="49"/>
      <c r="B250" s="50"/>
      <c r="C250" s="51"/>
      <c r="D250" s="135"/>
      <c r="E250" s="51"/>
      <c r="F250" s="51"/>
      <c r="G250" s="51"/>
      <c r="H250" s="51"/>
      <c r="I250" s="52"/>
      <c r="J250" s="52"/>
      <c r="K250" s="52"/>
      <c r="L250" s="52"/>
      <c r="M250" s="52"/>
      <c r="N250" s="52"/>
      <c r="O250" s="52"/>
      <c r="P250" s="52"/>
      <c r="Q250" s="52"/>
      <c r="R250" s="52"/>
      <c r="S250" s="52"/>
      <c r="T250" s="52"/>
      <c r="U250" s="52"/>
      <c r="V250" s="52"/>
      <c r="W250" s="52"/>
      <c r="X250" s="52"/>
    </row>
    <row r="251" spans="1:24" x14ac:dyDescent="0.2">
      <c r="A251" s="49"/>
      <c r="B251" s="50"/>
      <c r="C251" s="51"/>
      <c r="D251" s="135"/>
      <c r="E251" s="51"/>
      <c r="F251" s="51"/>
      <c r="G251" s="51"/>
      <c r="H251" s="51"/>
      <c r="I251" s="52"/>
      <c r="J251" s="52"/>
      <c r="K251" s="52"/>
      <c r="L251" s="52"/>
      <c r="M251" s="52"/>
      <c r="N251" s="52"/>
      <c r="O251" s="52"/>
      <c r="P251" s="52"/>
      <c r="Q251" s="52"/>
      <c r="R251" s="52"/>
      <c r="S251" s="52"/>
      <c r="T251" s="52"/>
      <c r="U251" s="52"/>
      <c r="V251" s="52"/>
      <c r="W251" s="52"/>
      <c r="X251" s="52"/>
    </row>
    <row r="252" spans="1:24" x14ac:dyDescent="0.2">
      <c r="A252" s="49"/>
      <c r="B252" s="50"/>
      <c r="C252" s="51"/>
      <c r="D252" s="135"/>
      <c r="E252" s="51"/>
      <c r="F252" s="51"/>
      <c r="G252" s="51"/>
      <c r="H252" s="51"/>
      <c r="I252" s="52"/>
      <c r="J252" s="52"/>
      <c r="K252" s="52"/>
      <c r="L252" s="52"/>
      <c r="M252" s="52"/>
      <c r="N252" s="52"/>
      <c r="O252" s="52"/>
      <c r="P252" s="52"/>
      <c r="Q252" s="52"/>
      <c r="R252" s="52"/>
      <c r="S252" s="52"/>
      <c r="T252" s="52"/>
      <c r="U252" s="52"/>
      <c r="V252" s="52"/>
      <c r="W252" s="52"/>
      <c r="X252" s="52"/>
    </row>
    <row r="253" spans="1:24" x14ac:dyDescent="0.2">
      <c r="A253" s="49"/>
      <c r="B253" s="50"/>
      <c r="C253" s="51"/>
      <c r="D253" s="135"/>
      <c r="E253" s="51"/>
      <c r="F253" s="51"/>
      <c r="G253" s="51"/>
      <c r="H253" s="51"/>
      <c r="I253" s="52"/>
      <c r="J253" s="52"/>
      <c r="K253" s="52"/>
      <c r="L253" s="52"/>
      <c r="M253" s="52"/>
      <c r="N253" s="52"/>
      <c r="O253" s="52"/>
      <c r="P253" s="52"/>
      <c r="Q253" s="52"/>
      <c r="R253" s="52"/>
      <c r="S253" s="52"/>
      <c r="T253" s="52"/>
      <c r="U253" s="52"/>
      <c r="V253" s="52"/>
      <c r="W253" s="52"/>
      <c r="X253" s="52"/>
    </row>
    <row r="254" spans="1:24" x14ac:dyDescent="0.2">
      <c r="A254" s="49"/>
      <c r="B254" s="50"/>
      <c r="C254" s="51"/>
      <c r="D254" s="135"/>
      <c r="E254" s="51"/>
      <c r="F254" s="51"/>
      <c r="G254" s="51"/>
      <c r="H254" s="51"/>
      <c r="I254" s="52"/>
      <c r="J254" s="52"/>
      <c r="K254" s="52"/>
      <c r="L254" s="52"/>
      <c r="M254" s="52"/>
      <c r="N254" s="52"/>
      <c r="O254" s="52"/>
      <c r="P254" s="52"/>
      <c r="Q254" s="52"/>
      <c r="R254" s="52"/>
      <c r="S254" s="52"/>
      <c r="T254" s="52"/>
      <c r="U254" s="52"/>
      <c r="V254" s="52"/>
      <c r="W254" s="52"/>
      <c r="X254" s="52"/>
    </row>
    <row r="255" spans="1:24" x14ac:dyDescent="0.2">
      <c r="A255" s="49"/>
      <c r="B255" s="50"/>
      <c r="C255" s="51"/>
      <c r="D255" s="135"/>
      <c r="E255" s="51"/>
      <c r="F255" s="51"/>
      <c r="G255" s="51"/>
      <c r="H255" s="51"/>
      <c r="I255" s="52"/>
      <c r="J255" s="52"/>
      <c r="K255" s="52"/>
      <c r="L255" s="52"/>
      <c r="M255" s="52"/>
      <c r="N255" s="52"/>
      <c r="O255" s="52"/>
      <c r="P255" s="52"/>
      <c r="Q255" s="52"/>
      <c r="R255" s="52"/>
      <c r="S255" s="52"/>
      <c r="T255" s="52"/>
      <c r="U255" s="52"/>
      <c r="V255" s="52"/>
      <c r="W255" s="52"/>
      <c r="X255" s="52"/>
    </row>
    <row r="256" spans="1:24" x14ac:dyDescent="0.2">
      <c r="A256" s="49"/>
      <c r="B256" s="50"/>
      <c r="C256" s="51"/>
      <c r="D256" s="135"/>
      <c r="E256" s="51"/>
      <c r="F256" s="51"/>
      <c r="G256" s="51"/>
      <c r="H256" s="51"/>
      <c r="I256" s="52"/>
      <c r="J256" s="52"/>
      <c r="K256" s="52"/>
      <c r="L256" s="52"/>
      <c r="M256" s="52"/>
      <c r="N256" s="52"/>
      <c r="O256" s="52"/>
      <c r="P256" s="52"/>
      <c r="Q256" s="52"/>
      <c r="R256" s="52"/>
      <c r="S256" s="52"/>
      <c r="T256" s="52"/>
      <c r="U256" s="52"/>
      <c r="V256" s="52"/>
      <c r="W256" s="52"/>
      <c r="X256" s="52"/>
    </row>
    <row r="257" spans="1:24" x14ac:dyDescent="0.2">
      <c r="A257" s="49"/>
      <c r="B257" s="50"/>
      <c r="C257" s="51"/>
      <c r="D257" s="135"/>
      <c r="E257" s="51"/>
      <c r="F257" s="51"/>
      <c r="G257" s="51"/>
      <c r="H257" s="51"/>
      <c r="I257" s="52"/>
      <c r="J257" s="52"/>
      <c r="K257" s="52"/>
      <c r="L257" s="52"/>
      <c r="M257" s="52"/>
      <c r="N257" s="52"/>
      <c r="O257" s="52"/>
      <c r="P257" s="52"/>
      <c r="Q257" s="52"/>
      <c r="R257" s="52"/>
      <c r="S257" s="52"/>
      <c r="T257" s="52"/>
      <c r="U257" s="52"/>
      <c r="V257" s="52"/>
      <c r="W257" s="52"/>
      <c r="X257" s="52"/>
    </row>
    <row r="258" spans="1:24" x14ac:dyDescent="0.2">
      <c r="A258" s="49"/>
      <c r="B258" s="50"/>
      <c r="C258" s="51"/>
      <c r="D258" s="135"/>
      <c r="E258" s="51"/>
      <c r="F258" s="51"/>
      <c r="G258" s="51"/>
      <c r="H258" s="51"/>
      <c r="I258" s="52"/>
      <c r="J258" s="52"/>
      <c r="K258" s="52"/>
      <c r="L258" s="52"/>
      <c r="M258" s="52"/>
      <c r="N258" s="52"/>
      <c r="O258" s="52"/>
      <c r="P258" s="52"/>
      <c r="Q258" s="52"/>
      <c r="R258" s="52"/>
      <c r="S258" s="52"/>
      <c r="T258" s="52"/>
      <c r="U258" s="52"/>
      <c r="V258" s="52"/>
      <c r="W258" s="52"/>
      <c r="X258" s="52"/>
    </row>
    <row r="259" spans="1:24" x14ac:dyDescent="0.2">
      <c r="A259" s="49"/>
      <c r="B259" s="50"/>
      <c r="C259" s="51"/>
      <c r="D259" s="135"/>
      <c r="E259" s="51"/>
      <c r="F259" s="51"/>
      <c r="G259" s="51"/>
      <c r="H259" s="51"/>
      <c r="I259" s="52"/>
      <c r="J259" s="52"/>
      <c r="K259" s="52"/>
      <c r="L259" s="52"/>
      <c r="M259" s="52"/>
      <c r="N259" s="52"/>
      <c r="O259" s="52"/>
      <c r="P259" s="52"/>
      <c r="Q259" s="52"/>
      <c r="R259" s="52"/>
      <c r="S259" s="52"/>
      <c r="T259" s="52"/>
      <c r="U259" s="52"/>
      <c r="V259" s="52"/>
      <c r="W259" s="52"/>
      <c r="X259" s="52"/>
    </row>
    <row r="260" spans="1:24" x14ac:dyDescent="0.2">
      <c r="A260" s="49"/>
      <c r="B260" s="50"/>
      <c r="C260" s="51"/>
      <c r="D260" s="135"/>
      <c r="E260" s="51"/>
      <c r="F260" s="51"/>
      <c r="G260" s="51"/>
      <c r="H260" s="51"/>
      <c r="I260" s="52"/>
      <c r="J260" s="52"/>
      <c r="K260" s="52"/>
      <c r="L260" s="52"/>
      <c r="M260" s="52"/>
      <c r="N260" s="52"/>
      <c r="O260" s="52"/>
      <c r="P260" s="52"/>
      <c r="Q260" s="52"/>
      <c r="R260" s="52"/>
      <c r="S260" s="52"/>
      <c r="T260" s="52"/>
      <c r="U260" s="52"/>
      <c r="V260" s="52"/>
      <c r="W260" s="52"/>
      <c r="X260" s="52"/>
    </row>
    <row r="261" spans="1:24" x14ac:dyDescent="0.2">
      <c r="A261" s="49"/>
      <c r="B261" s="50"/>
      <c r="C261" s="51"/>
      <c r="D261" s="135"/>
      <c r="E261" s="51"/>
      <c r="F261" s="51"/>
      <c r="G261" s="51"/>
      <c r="H261" s="51"/>
      <c r="I261" s="52"/>
      <c r="J261" s="52"/>
      <c r="K261" s="52"/>
      <c r="L261" s="52"/>
      <c r="M261" s="52"/>
      <c r="N261" s="52"/>
      <c r="O261" s="52"/>
      <c r="P261" s="52"/>
      <c r="Q261" s="52"/>
      <c r="R261" s="52"/>
      <c r="S261" s="52"/>
      <c r="T261" s="52"/>
      <c r="U261" s="52"/>
      <c r="V261" s="52"/>
      <c r="W261" s="52"/>
      <c r="X261" s="52"/>
    </row>
    <row r="262" spans="1:24" x14ac:dyDescent="0.2">
      <c r="A262" s="49"/>
      <c r="B262" s="50"/>
      <c r="C262" s="51"/>
      <c r="D262" s="135"/>
      <c r="E262" s="51"/>
      <c r="F262" s="51"/>
      <c r="G262" s="51"/>
      <c r="H262" s="51"/>
      <c r="I262" s="52"/>
      <c r="J262" s="52"/>
      <c r="K262" s="52"/>
      <c r="L262" s="52"/>
      <c r="M262" s="52"/>
      <c r="N262" s="52"/>
      <c r="O262" s="52"/>
      <c r="P262" s="52"/>
      <c r="Q262" s="52"/>
      <c r="R262" s="52"/>
      <c r="S262" s="52"/>
      <c r="T262" s="52"/>
      <c r="U262" s="52"/>
      <c r="V262" s="52"/>
      <c r="W262" s="52"/>
      <c r="X262" s="52"/>
    </row>
    <row r="263" spans="1:24" x14ac:dyDescent="0.2">
      <c r="A263" s="49"/>
      <c r="B263" s="50"/>
      <c r="C263" s="51"/>
      <c r="D263" s="135"/>
      <c r="E263" s="51"/>
      <c r="F263" s="51"/>
      <c r="G263" s="51"/>
      <c r="H263" s="51"/>
      <c r="I263" s="52"/>
      <c r="J263" s="52"/>
      <c r="K263" s="52"/>
      <c r="L263" s="52"/>
      <c r="M263" s="52"/>
      <c r="N263" s="52"/>
      <c r="O263" s="52"/>
      <c r="P263" s="52"/>
      <c r="Q263" s="52"/>
      <c r="R263" s="52"/>
      <c r="S263" s="52"/>
      <c r="T263" s="52"/>
      <c r="U263" s="52"/>
      <c r="V263" s="52"/>
      <c r="W263" s="52"/>
      <c r="X263" s="52"/>
    </row>
    <row r="264" spans="1:24" x14ac:dyDescent="0.2">
      <c r="A264" s="49"/>
      <c r="B264" s="50"/>
      <c r="C264" s="51"/>
      <c r="D264" s="135"/>
      <c r="E264" s="51"/>
      <c r="F264" s="51"/>
      <c r="G264" s="51"/>
      <c r="H264" s="51"/>
      <c r="I264" s="52"/>
      <c r="J264" s="52"/>
      <c r="K264" s="52"/>
      <c r="L264" s="52"/>
      <c r="M264" s="52"/>
      <c r="N264" s="52"/>
      <c r="O264" s="52"/>
      <c r="P264" s="52"/>
      <c r="Q264" s="52"/>
      <c r="R264" s="52"/>
      <c r="S264" s="52"/>
      <c r="T264" s="52"/>
      <c r="U264" s="52"/>
      <c r="V264" s="52"/>
      <c r="W264" s="52"/>
      <c r="X264" s="52"/>
    </row>
    <row r="265" spans="1:24" x14ac:dyDescent="0.2">
      <c r="A265" s="49"/>
      <c r="B265" s="50"/>
      <c r="C265" s="51"/>
      <c r="D265" s="135"/>
      <c r="E265" s="51"/>
      <c r="F265" s="51"/>
      <c r="G265" s="51"/>
      <c r="H265" s="51"/>
      <c r="I265" s="52"/>
      <c r="J265" s="52"/>
      <c r="K265" s="52"/>
      <c r="L265" s="52"/>
      <c r="M265" s="52"/>
      <c r="N265" s="52"/>
      <c r="O265" s="52"/>
      <c r="P265" s="52"/>
      <c r="Q265" s="52"/>
      <c r="R265" s="52"/>
      <c r="S265" s="52"/>
      <c r="T265" s="52"/>
      <c r="U265" s="52"/>
      <c r="V265" s="52"/>
      <c r="W265" s="52"/>
      <c r="X265" s="52"/>
    </row>
    <row r="266" spans="1:24" s="33" customFormat="1" ht="12.75" x14ac:dyDescent="0.2">
      <c r="A266" s="49"/>
      <c r="B266" s="50"/>
      <c r="C266" s="51"/>
      <c r="D266" s="135"/>
      <c r="E266" s="51"/>
      <c r="F266" s="51"/>
      <c r="G266" s="51"/>
      <c r="H266" s="51"/>
      <c r="I266" s="52"/>
      <c r="J266" s="52"/>
      <c r="K266" s="52"/>
      <c r="L266" s="52"/>
      <c r="M266" s="52"/>
      <c r="N266" s="52"/>
      <c r="O266" s="52"/>
      <c r="P266" s="52"/>
      <c r="Q266" s="52"/>
      <c r="R266" s="52"/>
      <c r="S266" s="52"/>
      <c r="T266" s="52"/>
      <c r="U266" s="52"/>
      <c r="V266" s="52"/>
      <c r="W266" s="52"/>
      <c r="X266" s="52"/>
    </row>
    <row r="267" spans="1:24" s="33" customFormat="1" ht="12.75" x14ac:dyDescent="0.2">
      <c r="A267" s="49"/>
      <c r="B267" s="50"/>
      <c r="C267" s="51"/>
      <c r="D267" s="135"/>
      <c r="E267" s="51"/>
      <c r="F267" s="51"/>
      <c r="G267" s="51"/>
      <c r="H267" s="51"/>
      <c r="I267" s="52"/>
      <c r="J267" s="52"/>
      <c r="K267" s="52"/>
      <c r="L267" s="52"/>
      <c r="M267" s="52"/>
      <c r="N267" s="52"/>
      <c r="O267" s="52"/>
      <c r="P267" s="52"/>
      <c r="Q267" s="52"/>
      <c r="R267" s="52"/>
      <c r="S267" s="52"/>
      <c r="T267" s="52"/>
      <c r="U267" s="52"/>
      <c r="V267" s="52"/>
      <c r="W267" s="52"/>
      <c r="X267" s="52"/>
    </row>
    <row r="268" spans="1:24" s="33" customFormat="1" ht="12.75" x14ac:dyDescent="0.2">
      <c r="A268" s="49"/>
      <c r="B268" s="50"/>
      <c r="C268" s="51"/>
      <c r="D268" s="135"/>
      <c r="E268" s="51"/>
      <c r="F268" s="51"/>
      <c r="G268" s="51"/>
      <c r="H268" s="51"/>
      <c r="I268" s="52"/>
      <c r="J268" s="52"/>
      <c r="K268" s="52"/>
      <c r="L268" s="52"/>
      <c r="M268" s="52"/>
      <c r="N268" s="52"/>
      <c r="O268" s="52"/>
      <c r="P268" s="52"/>
      <c r="Q268" s="52"/>
      <c r="R268" s="52"/>
      <c r="S268" s="52"/>
      <c r="T268" s="52"/>
      <c r="U268" s="52"/>
      <c r="V268" s="52"/>
      <c r="W268" s="52"/>
      <c r="X268" s="52"/>
    </row>
    <row r="269" spans="1:24" x14ac:dyDescent="0.2">
      <c r="A269" s="49"/>
      <c r="B269" s="50"/>
      <c r="C269" s="51"/>
      <c r="D269" s="135"/>
      <c r="E269" s="51"/>
      <c r="F269" s="51"/>
      <c r="G269" s="51"/>
      <c r="H269" s="51"/>
      <c r="I269" s="52"/>
      <c r="J269" s="52"/>
      <c r="K269" s="52"/>
      <c r="L269" s="52"/>
      <c r="M269" s="52"/>
      <c r="N269" s="52"/>
      <c r="O269" s="52"/>
      <c r="P269" s="52"/>
      <c r="Q269" s="52"/>
      <c r="R269" s="52"/>
      <c r="S269" s="52"/>
      <c r="T269" s="52"/>
      <c r="U269" s="52"/>
      <c r="V269" s="52"/>
      <c r="W269" s="52"/>
      <c r="X269" s="52"/>
    </row>
    <row r="270" spans="1:24" x14ac:dyDescent="0.2">
      <c r="A270" s="49"/>
      <c r="B270" s="50"/>
      <c r="C270" s="51"/>
      <c r="D270" s="135"/>
      <c r="E270" s="51"/>
      <c r="F270" s="51"/>
      <c r="G270" s="51"/>
      <c r="H270" s="51"/>
      <c r="I270" s="52"/>
      <c r="J270" s="52"/>
      <c r="K270" s="52"/>
      <c r="L270" s="52"/>
      <c r="M270" s="52"/>
      <c r="N270" s="52"/>
      <c r="O270" s="52"/>
      <c r="P270" s="52"/>
      <c r="Q270" s="52"/>
      <c r="R270" s="52"/>
      <c r="S270" s="52"/>
      <c r="T270" s="52"/>
      <c r="U270" s="52"/>
      <c r="V270" s="52"/>
      <c r="W270" s="52"/>
      <c r="X270" s="52"/>
    </row>
    <row r="271" spans="1:24" x14ac:dyDescent="0.2">
      <c r="A271" s="49"/>
      <c r="B271" s="50"/>
      <c r="C271" s="51"/>
      <c r="D271" s="135"/>
      <c r="E271" s="51"/>
      <c r="F271" s="51"/>
      <c r="G271" s="51"/>
      <c r="H271" s="51"/>
      <c r="I271" s="52"/>
      <c r="J271" s="52"/>
      <c r="K271" s="52"/>
      <c r="L271" s="52"/>
      <c r="M271" s="52"/>
      <c r="N271" s="52"/>
      <c r="O271" s="52"/>
      <c r="P271" s="52"/>
      <c r="Q271" s="52"/>
      <c r="R271" s="52"/>
      <c r="S271" s="52"/>
      <c r="T271" s="52"/>
      <c r="U271" s="52"/>
      <c r="V271" s="52"/>
      <c r="W271" s="52"/>
      <c r="X271" s="52"/>
    </row>
    <row r="272" spans="1:24" x14ac:dyDescent="0.2">
      <c r="A272" s="49"/>
      <c r="B272" s="50"/>
      <c r="C272" s="51"/>
      <c r="D272" s="135"/>
      <c r="E272" s="51"/>
      <c r="F272" s="51"/>
      <c r="G272" s="51"/>
      <c r="H272" s="51"/>
      <c r="I272" s="52"/>
      <c r="J272" s="52"/>
      <c r="K272" s="52"/>
      <c r="L272" s="52"/>
      <c r="M272" s="52"/>
      <c r="N272" s="52"/>
      <c r="O272" s="52"/>
      <c r="P272" s="52"/>
      <c r="Q272" s="52"/>
      <c r="R272" s="52"/>
      <c r="S272" s="52"/>
      <c r="T272" s="52"/>
      <c r="U272" s="52"/>
      <c r="V272" s="52"/>
      <c r="W272" s="52"/>
      <c r="X272" s="52"/>
    </row>
    <row r="273" spans="1:24" x14ac:dyDescent="0.2">
      <c r="A273" s="49"/>
      <c r="B273" s="50"/>
      <c r="C273" s="51"/>
      <c r="D273" s="135"/>
      <c r="E273" s="51"/>
      <c r="F273" s="51"/>
      <c r="G273" s="51"/>
      <c r="H273" s="51"/>
      <c r="I273" s="52"/>
      <c r="J273" s="52"/>
      <c r="K273" s="52"/>
      <c r="L273" s="52"/>
      <c r="M273" s="52"/>
      <c r="N273" s="52"/>
      <c r="O273" s="52"/>
      <c r="P273" s="52"/>
      <c r="Q273" s="52"/>
      <c r="R273" s="52"/>
      <c r="S273" s="52"/>
      <c r="T273" s="52"/>
      <c r="U273" s="52"/>
      <c r="V273" s="52"/>
      <c r="W273" s="52"/>
      <c r="X273" s="52"/>
    </row>
    <row r="274" spans="1:24" x14ac:dyDescent="0.2">
      <c r="A274" s="49"/>
      <c r="B274" s="50"/>
      <c r="C274" s="51"/>
      <c r="D274" s="135"/>
      <c r="E274" s="51"/>
      <c r="F274" s="51"/>
      <c r="G274" s="51"/>
      <c r="H274" s="51"/>
      <c r="I274" s="52"/>
      <c r="J274" s="52"/>
      <c r="K274" s="52"/>
      <c r="L274" s="52"/>
      <c r="M274" s="52"/>
      <c r="N274" s="52"/>
      <c r="O274" s="52"/>
      <c r="P274" s="52"/>
      <c r="Q274" s="52"/>
      <c r="R274" s="52"/>
      <c r="S274" s="52"/>
      <c r="T274" s="52"/>
      <c r="U274" s="52"/>
      <c r="V274" s="52"/>
      <c r="W274" s="52"/>
      <c r="X274" s="52"/>
    </row>
    <row r="275" spans="1:24" x14ac:dyDescent="0.2">
      <c r="A275" s="49"/>
      <c r="B275" s="50"/>
      <c r="C275" s="51"/>
      <c r="D275" s="135"/>
      <c r="E275" s="51"/>
      <c r="F275" s="51"/>
      <c r="G275" s="51"/>
      <c r="H275" s="51"/>
      <c r="I275" s="52"/>
      <c r="J275" s="52"/>
      <c r="K275" s="52"/>
      <c r="L275" s="52"/>
      <c r="M275" s="52"/>
      <c r="N275" s="52"/>
      <c r="O275" s="52"/>
      <c r="P275" s="52"/>
      <c r="Q275" s="52"/>
      <c r="R275" s="52"/>
      <c r="S275" s="52"/>
      <c r="T275" s="52"/>
      <c r="U275" s="52"/>
      <c r="V275" s="52"/>
      <c r="W275" s="52"/>
      <c r="X275" s="52"/>
    </row>
    <row r="276" spans="1:24" x14ac:dyDescent="0.2">
      <c r="A276" s="49"/>
      <c r="B276" s="50"/>
      <c r="C276" s="51"/>
      <c r="D276" s="135"/>
      <c r="E276" s="51"/>
      <c r="F276" s="51"/>
      <c r="G276" s="51"/>
      <c r="H276" s="51"/>
      <c r="I276" s="52"/>
      <c r="J276" s="52"/>
      <c r="K276" s="52"/>
      <c r="L276" s="52"/>
      <c r="M276" s="52"/>
      <c r="N276" s="52"/>
      <c r="O276" s="52"/>
      <c r="P276" s="52"/>
      <c r="Q276" s="52"/>
      <c r="R276" s="52"/>
      <c r="S276" s="52"/>
      <c r="T276" s="52"/>
      <c r="U276" s="52"/>
      <c r="V276" s="52"/>
      <c r="W276" s="52"/>
      <c r="X276" s="52"/>
    </row>
    <row r="277" spans="1:24" x14ac:dyDescent="0.2">
      <c r="A277" s="49"/>
      <c r="B277" s="50"/>
      <c r="C277" s="51"/>
      <c r="D277" s="135"/>
      <c r="E277" s="51"/>
      <c r="F277" s="51"/>
      <c r="G277" s="51"/>
      <c r="H277" s="51"/>
      <c r="I277" s="52"/>
      <c r="J277" s="52"/>
      <c r="K277" s="52"/>
      <c r="L277" s="52"/>
      <c r="M277" s="52"/>
      <c r="N277" s="52"/>
      <c r="O277" s="52"/>
      <c r="P277" s="52"/>
      <c r="Q277" s="52"/>
      <c r="R277" s="52"/>
      <c r="S277" s="52"/>
      <c r="T277" s="52"/>
      <c r="U277" s="52"/>
      <c r="V277" s="52"/>
      <c r="W277" s="52"/>
      <c r="X277" s="52"/>
    </row>
    <row r="278" spans="1:24" x14ac:dyDescent="0.2">
      <c r="A278" s="49"/>
      <c r="B278" s="50"/>
      <c r="C278" s="51"/>
      <c r="D278" s="135"/>
      <c r="E278" s="51"/>
      <c r="F278" s="51"/>
      <c r="G278" s="51"/>
      <c r="H278" s="51"/>
      <c r="I278" s="52"/>
      <c r="J278" s="52"/>
      <c r="K278" s="52"/>
      <c r="L278" s="52"/>
      <c r="M278" s="52"/>
      <c r="N278" s="52"/>
      <c r="O278" s="52"/>
      <c r="P278" s="52"/>
      <c r="Q278" s="52"/>
      <c r="R278" s="52"/>
      <c r="S278" s="52"/>
      <c r="T278" s="52"/>
      <c r="U278" s="52"/>
      <c r="V278" s="52"/>
      <c r="W278" s="52"/>
      <c r="X278" s="52"/>
    </row>
    <row r="279" spans="1:24" x14ac:dyDescent="0.2">
      <c r="A279" s="49"/>
      <c r="B279" s="50"/>
      <c r="C279" s="51"/>
      <c r="D279" s="135"/>
      <c r="E279" s="51"/>
      <c r="F279" s="51"/>
      <c r="G279" s="51"/>
      <c r="H279" s="51"/>
      <c r="I279" s="52"/>
      <c r="J279" s="52"/>
      <c r="K279" s="52"/>
      <c r="L279" s="52"/>
      <c r="M279" s="52"/>
      <c r="N279" s="52"/>
      <c r="O279" s="52"/>
      <c r="P279" s="52"/>
      <c r="Q279" s="52"/>
      <c r="R279" s="52"/>
      <c r="S279" s="52"/>
      <c r="T279" s="52"/>
      <c r="U279" s="52"/>
      <c r="V279" s="52"/>
      <c r="W279" s="52"/>
      <c r="X279" s="52"/>
    </row>
    <row r="280" spans="1:24" x14ac:dyDescent="0.2">
      <c r="A280" s="49"/>
      <c r="B280" s="50"/>
      <c r="C280" s="51"/>
      <c r="D280" s="135"/>
      <c r="E280" s="51"/>
      <c r="F280" s="51"/>
      <c r="G280" s="51"/>
      <c r="H280" s="51"/>
      <c r="I280" s="52"/>
      <c r="J280" s="52"/>
      <c r="K280" s="52"/>
      <c r="L280" s="52"/>
      <c r="M280" s="52"/>
      <c r="N280" s="52"/>
      <c r="O280" s="52"/>
      <c r="P280" s="52"/>
      <c r="Q280" s="52"/>
      <c r="R280" s="52"/>
      <c r="S280" s="52"/>
      <c r="T280" s="52"/>
      <c r="U280" s="52"/>
      <c r="V280" s="52"/>
      <c r="W280" s="52"/>
      <c r="X280" s="52"/>
    </row>
    <row r="281" spans="1:24" x14ac:dyDescent="0.2">
      <c r="A281" s="49"/>
      <c r="B281" s="50"/>
      <c r="C281" s="51"/>
      <c r="D281" s="135"/>
      <c r="E281" s="51"/>
      <c r="F281" s="51"/>
      <c r="G281" s="51"/>
      <c r="H281" s="51"/>
      <c r="I281" s="52"/>
      <c r="J281" s="52"/>
      <c r="K281" s="52"/>
      <c r="L281" s="52"/>
      <c r="M281" s="52"/>
      <c r="N281" s="52"/>
      <c r="O281" s="52"/>
      <c r="P281" s="52"/>
      <c r="Q281" s="52"/>
      <c r="R281" s="52"/>
      <c r="S281" s="52"/>
      <c r="T281" s="52"/>
      <c r="U281" s="52"/>
      <c r="V281" s="52"/>
      <c r="W281" s="52"/>
      <c r="X281" s="52"/>
    </row>
    <row r="282" spans="1:24" x14ac:dyDescent="0.2">
      <c r="A282" s="49"/>
      <c r="B282" s="50"/>
      <c r="C282" s="51"/>
      <c r="D282" s="135"/>
      <c r="E282" s="51"/>
      <c r="F282" s="51"/>
      <c r="G282" s="51"/>
      <c r="H282" s="51"/>
      <c r="I282" s="52"/>
      <c r="J282" s="52"/>
      <c r="K282" s="52"/>
      <c r="L282" s="52"/>
      <c r="M282" s="52"/>
      <c r="N282" s="52"/>
      <c r="O282" s="52"/>
      <c r="P282" s="52"/>
      <c r="Q282" s="52"/>
      <c r="R282" s="52"/>
      <c r="S282" s="52"/>
      <c r="T282" s="52"/>
      <c r="U282" s="52"/>
      <c r="V282" s="52"/>
      <c r="W282" s="52"/>
      <c r="X282" s="52"/>
    </row>
    <row r="283" spans="1:24" x14ac:dyDescent="0.2">
      <c r="A283" s="49"/>
      <c r="B283" s="50"/>
      <c r="C283" s="51"/>
      <c r="D283" s="135"/>
      <c r="E283" s="51"/>
      <c r="F283" s="51"/>
      <c r="G283" s="51"/>
      <c r="H283" s="51"/>
      <c r="I283" s="52"/>
      <c r="J283" s="52"/>
      <c r="K283" s="52"/>
      <c r="L283" s="52"/>
      <c r="M283" s="52"/>
      <c r="N283" s="52"/>
      <c r="O283" s="52"/>
      <c r="P283" s="52"/>
      <c r="Q283" s="52"/>
      <c r="R283" s="52"/>
      <c r="S283" s="52"/>
      <c r="T283" s="52"/>
      <c r="U283" s="52"/>
      <c r="V283" s="52"/>
      <c r="W283" s="52"/>
      <c r="X283" s="52"/>
    </row>
    <row r="284" spans="1:24" x14ac:dyDescent="0.2">
      <c r="A284" s="49"/>
      <c r="B284" s="50"/>
      <c r="C284" s="51"/>
      <c r="D284" s="135"/>
      <c r="E284" s="51"/>
      <c r="F284" s="51"/>
      <c r="G284" s="51"/>
      <c r="H284" s="51"/>
      <c r="I284" s="52"/>
      <c r="J284" s="52"/>
      <c r="K284" s="52"/>
      <c r="L284" s="52"/>
      <c r="M284" s="52"/>
      <c r="N284" s="52"/>
      <c r="O284" s="52"/>
      <c r="P284" s="52"/>
      <c r="Q284" s="52"/>
      <c r="R284" s="52"/>
      <c r="S284" s="52"/>
      <c r="T284" s="52"/>
      <c r="U284" s="52"/>
      <c r="V284" s="52"/>
      <c r="W284" s="52"/>
      <c r="X284" s="52"/>
    </row>
    <row r="285" spans="1:24" x14ac:dyDescent="0.2">
      <c r="A285" s="49"/>
      <c r="B285" s="50"/>
      <c r="C285" s="51"/>
      <c r="D285" s="135"/>
      <c r="E285" s="51"/>
      <c r="F285" s="51"/>
      <c r="G285" s="51"/>
      <c r="H285" s="51"/>
      <c r="I285" s="52"/>
      <c r="J285" s="52"/>
      <c r="K285" s="52"/>
      <c r="L285" s="52"/>
      <c r="M285" s="52"/>
      <c r="N285" s="52"/>
      <c r="O285" s="52"/>
      <c r="P285" s="52"/>
      <c r="Q285" s="52"/>
      <c r="R285" s="52"/>
      <c r="S285" s="52"/>
      <c r="T285" s="52"/>
      <c r="U285" s="52"/>
      <c r="V285" s="52"/>
      <c r="W285" s="52"/>
      <c r="X285" s="52"/>
    </row>
    <row r="286" spans="1:24" x14ac:dyDescent="0.2">
      <c r="A286" s="49"/>
      <c r="B286" s="50"/>
      <c r="C286" s="51"/>
      <c r="D286" s="135"/>
      <c r="E286" s="51"/>
      <c r="F286" s="51"/>
      <c r="G286" s="51"/>
      <c r="H286" s="51"/>
      <c r="I286" s="52"/>
      <c r="J286" s="52"/>
      <c r="K286" s="52"/>
      <c r="L286" s="52"/>
      <c r="M286" s="52"/>
      <c r="N286" s="52"/>
      <c r="O286" s="52"/>
      <c r="P286" s="52"/>
      <c r="Q286" s="52"/>
      <c r="R286" s="52"/>
      <c r="S286" s="52"/>
      <c r="T286" s="52"/>
      <c r="U286" s="52"/>
      <c r="V286" s="52"/>
      <c r="W286" s="52"/>
      <c r="X286" s="52"/>
    </row>
    <row r="287" spans="1:24" x14ac:dyDescent="0.2">
      <c r="A287" s="49"/>
      <c r="B287" s="50"/>
      <c r="C287" s="51"/>
      <c r="D287" s="135"/>
      <c r="E287" s="51"/>
      <c r="F287" s="51"/>
      <c r="G287" s="51"/>
      <c r="H287" s="51"/>
      <c r="I287" s="52"/>
      <c r="J287" s="52"/>
      <c r="K287" s="52"/>
      <c r="L287" s="52"/>
      <c r="M287" s="52"/>
      <c r="N287" s="52"/>
      <c r="O287" s="52"/>
      <c r="P287" s="52"/>
      <c r="Q287" s="52"/>
      <c r="R287" s="52"/>
      <c r="S287" s="52"/>
      <c r="T287" s="52"/>
      <c r="U287" s="52"/>
      <c r="V287" s="52"/>
      <c r="W287" s="52"/>
      <c r="X287" s="52"/>
    </row>
    <row r="288" spans="1:24" x14ac:dyDescent="0.2">
      <c r="A288" s="49"/>
      <c r="B288" s="50"/>
      <c r="C288" s="51"/>
      <c r="D288" s="135"/>
      <c r="E288" s="51"/>
      <c r="F288" s="51"/>
      <c r="G288" s="51"/>
      <c r="H288" s="51"/>
      <c r="I288" s="52"/>
      <c r="J288" s="52"/>
      <c r="K288" s="52"/>
      <c r="L288" s="52"/>
      <c r="M288" s="52"/>
      <c r="N288" s="52"/>
      <c r="O288" s="52"/>
      <c r="P288" s="52"/>
      <c r="Q288" s="52"/>
      <c r="R288" s="52"/>
      <c r="S288" s="52"/>
      <c r="T288" s="52"/>
      <c r="U288" s="52"/>
      <c r="V288" s="52"/>
      <c r="W288" s="52"/>
      <c r="X288" s="52"/>
    </row>
    <row r="289" spans="1:24" x14ac:dyDescent="0.2">
      <c r="A289" s="49"/>
      <c r="B289" s="50"/>
      <c r="C289" s="51"/>
      <c r="D289" s="135"/>
      <c r="E289" s="51"/>
      <c r="F289" s="51"/>
      <c r="G289" s="51"/>
      <c r="H289" s="51"/>
      <c r="I289" s="52"/>
      <c r="J289" s="52"/>
      <c r="K289" s="52"/>
      <c r="L289" s="52"/>
      <c r="M289" s="52"/>
      <c r="N289" s="52"/>
      <c r="O289" s="52"/>
      <c r="P289" s="52"/>
      <c r="Q289" s="52"/>
      <c r="R289" s="52"/>
      <c r="S289" s="52"/>
      <c r="T289" s="52"/>
      <c r="U289" s="52"/>
      <c r="V289" s="52"/>
      <c r="W289" s="52"/>
      <c r="X289" s="52"/>
    </row>
    <row r="290" spans="1:24" x14ac:dyDescent="0.2">
      <c r="A290" s="49"/>
      <c r="B290" s="50"/>
      <c r="C290" s="51"/>
      <c r="D290" s="135"/>
      <c r="E290" s="51"/>
      <c r="F290" s="51"/>
      <c r="G290" s="51"/>
      <c r="H290" s="51"/>
      <c r="I290" s="52"/>
      <c r="J290" s="52"/>
      <c r="K290" s="52"/>
      <c r="L290" s="52"/>
      <c r="M290" s="52"/>
      <c r="N290" s="52"/>
      <c r="O290" s="52"/>
      <c r="P290" s="52"/>
      <c r="Q290" s="52"/>
      <c r="R290" s="52"/>
      <c r="S290" s="52"/>
      <c r="T290" s="52"/>
      <c r="U290" s="52"/>
      <c r="V290" s="52"/>
      <c r="W290" s="52"/>
      <c r="X290" s="52"/>
    </row>
    <row r="291" spans="1:24" x14ac:dyDescent="0.2">
      <c r="A291" s="49"/>
      <c r="B291" s="50"/>
      <c r="C291" s="51"/>
      <c r="D291" s="135"/>
      <c r="E291" s="51"/>
      <c r="F291" s="51"/>
      <c r="G291" s="51"/>
      <c r="H291" s="51"/>
      <c r="I291" s="52"/>
      <c r="J291" s="52"/>
      <c r="K291" s="52"/>
      <c r="L291" s="52"/>
      <c r="M291" s="52"/>
      <c r="N291" s="52"/>
      <c r="O291" s="52"/>
      <c r="P291" s="52"/>
      <c r="Q291" s="52"/>
      <c r="R291" s="52"/>
      <c r="S291" s="52"/>
      <c r="T291" s="52"/>
      <c r="U291" s="52"/>
      <c r="V291" s="52"/>
      <c r="W291" s="52"/>
      <c r="X291" s="52"/>
    </row>
    <row r="292" spans="1:24" x14ac:dyDescent="0.2">
      <c r="A292" s="49"/>
      <c r="B292" s="50"/>
      <c r="C292" s="51"/>
      <c r="D292" s="135"/>
      <c r="E292" s="51"/>
      <c r="F292" s="51"/>
      <c r="G292" s="51"/>
      <c r="H292" s="51"/>
      <c r="I292" s="52"/>
      <c r="J292" s="52"/>
      <c r="K292" s="52"/>
      <c r="L292" s="52"/>
      <c r="M292" s="52"/>
      <c r="N292" s="52"/>
      <c r="O292" s="52"/>
      <c r="P292" s="52"/>
      <c r="Q292" s="52"/>
      <c r="R292" s="52"/>
      <c r="S292" s="52"/>
      <c r="T292" s="52"/>
      <c r="U292" s="52"/>
      <c r="V292" s="52"/>
      <c r="W292" s="52"/>
      <c r="X292" s="52"/>
    </row>
    <row r="293" spans="1:24" x14ac:dyDescent="0.2">
      <c r="A293" s="49"/>
      <c r="B293" s="50"/>
      <c r="C293" s="51"/>
      <c r="D293" s="135"/>
      <c r="E293" s="51"/>
      <c r="F293" s="51"/>
      <c r="G293" s="51"/>
      <c r="H293" s="51"/>
      <c r="I293" s="52"/>
      <c r="J293" s="52"/>
      <c r="K293" s="52"/>
      <c r="L293" s="52"/>
      <c r="M293" s="52"/>
      <c r="N293" s="52"/>
      <c r="O293" s="52"/>
      <c r="P293" s="52"/>
      <c r="Q293" s="52"/>
      <c r="R293" s="52"/>
      <c r="S293" s="52"/>
      <c r="T293" s="52"/>
      <c r="U293" s="52"/>
      <c r="V293" s="52"/>
      <c r="W293" s="52"/>
      <c r="X293" s="52"/>
    </row>
    <row r="294" spans="1:24" x14ac:dyDescent="0.2">
      <c r="A294" s="49"/>
      <c r="B294" s="50"/>
      <c r="C294" s="51"/>
      <c r="D294" s="135"/>
      <c r="E294" s="51"/>
      <c r="F294" s="51"/>
      <c r="G294" s="51"/>
      <c r="H294" s="51"/>
      <c r="I294" s="52"/>
      <c r="J294" s="52"/>
      <c r="K294" s="52"/>
      <c r="L294" s="52"/>
      <c r="M294" s="52"/>
      <c r="N294" s="52"/>
      <c r="O294" s="52"/>
      <c r="P294" s="52"/>
      <c r="Q294" s="52"/>
      <c r="R294" s="52"/>
      <c r="S294" s="52"/>
      <c r="T294" s="52"/>
      <c r="U294" s="52"/>
      <c r="V294" s="52"/>
      <c r="W294" s="52"/>
      <c r="X294" s="52"/>
    </row>
    <row r="295" spans="1:24" x14ac:dyDescent="0.2">
      <c r="A295" s="49"/>
      <c r="B295" s="50"/>
      <c r="C295" s="51"/>
      <c r="D295" s="135"/>
      <c r="E295" s="51"/>
      <c r="F295" s="51"/>
      <c r="G295" s="51"/>
      <c r="H295" s="51"/>
      <c r="I295" s="52"/>
      <c r="J295" s="52"/>
      <c r="K295" s="52"/>
      <c r="L295" s="52"/>
      <c r="M295" s="52"/>
      <c r="N295" s="52"/>
      <c r="O295" s="52"/>
      <c r="P295" s="52"/>
      <c r="Q295" s="52"/>
      <c r="R295" s="52"/>
      <c r="S295" s="52"/>
      <c r="T295" s="52"/>
      <c r="U295" s="52"/>
      <c r="V295" s="52"/>
      <c r="W295" s="52"/>
      <c r="X295" s="52"/>
    </row>
    <row r="296" spans="1:24" x14ac:dyDescent="0.2">
      <c r="A296" s="49"/>
      <c r="B296" s="50"/>
      <c r="C296" s="51"/>
      <c r="D296" s="135"/>
      <c r="E296" s="51"/>
      <c r="F296" s="51"/>
      <c r="G296" s="51"/>
      <c r="H296" s="51"/>
      <c r="I296" s="52"/>
      <c r="J296" s="52"/>
      <c r="K296" s="52"/>
      <c r="L296" s="52"/>
      <c r="M296" s="52"/>
      <c r="N296" s="52"/>
      <c r="O296" s="52"/>
      <c r="P296" s="52"/>
      <c r="Q296" s="52"/>
      <c r="R296" s="52"/>
      <c r="S296" s="52"/>
      <c r="T296" s="52"/>
      <c r="U296" s="52"/>
      <c r="V296" s="52"/>
      <c r="W296" s="52"/>
      <c r="X296" s="52"/>
    </row>
    <row r="297" spans="1:24" x14ac:dyDescent="0.2">
      <c r="A297" s="49"/>
      <c r="B297" s="50"/>
      <c r="C297" s="51"/>
      <c r="D297" s="135"/>
      <c r="E297" s="51"/>
      <c r="F297" s="51"/>
      <c r="G297" s="51"/>
      <c r="H297" s="51"/>
      <c r="I297" s="52"/>
      <c r="J297" s="52"/>
      <c r="K297" s="52"/>
      <c r="L297" s="52"/>
      <c r="M297" s="52"/>
      <c r="N297" s="52"/>
      <c r="O297" s="52"/>
      <c r="P297" s="52"/>
      <c r="Q297" s="52"/>
      <c r="R297" s="52"/>
      <c r="S297" s="52"/>
      <c r="T297" s="52"/>
      <c r="U297" s="52"/>
      <c r="V297" s="52"/>
      <c r="W297" s="52"/>
      <c r="X297" s="52"/>
    </row>
    <row r="298" spans="1:24" x14ac:dyDescent="0.2">
      <c r="A298" s="49"/>
      <c r="B298" s="50"/>
      <c r="C298" s="51"/>
      <c r="D298" s="135"/>
      <c r="E298" s="51"/>
      <c r="F298" s="51"/>
      <c r="G298" s="51"/>
      <c r="H298" s="51"/>
      <c r="I298" s="52"/>
      <c r="J298" s="52"/>
      <c r="K298" s="52"/>
      <c r="L298" s="52"/>
      <c r="M298" s="52"/>
      <c r="N298" s="52"/>
      <c r="O298" s="52"/>
      <c r="P298" s="52"/>
      <c r="Q298" s="52"/>
      <c r="R298" s="52"/>
      <c r="S298" s="52"/>
      <c r="T298" s="52"/>
      <c r="U298" s="52"/>
      <c r="V298" s="52"/>
      <c r="W298" s="52"/>
      <c r="X298" s="52"/>
    </row>
    <row r="299" spans="1:24" x14ac:dyDescent="0.2">
      <c r="A299" s="49"/>
      <c r="B299" s="50"/>
      <c r="C299" s="51"/>
      <c r="D299" s="135"/>
      <c r="E299" s="51"/>
      <c r="F299" s="51"/>
      <c r="G299" s="51"/>
      <c r="H299" s="51"/>
      <c r="I299" s="52"/>
      <c r="J299" s="52"/>
      <c r="K299" s="52"/>
      <c r="L299" s="52"/>
      <c r="M299" s="52"/>
      <c r="N299" s="52"/>
      <c r="O299" s="52"/>
      <c r="P299" s="52"/>
      <c r="Q299" s="52"/>
      <c r="R299" s="52"/>
      <c r="S299" s="52"/>
      <c r="T299" s="52"/>
      <c r="U299" s="52"/>
      <c r="V299" s="52"/>
      <c r="W299" s="52"/>
      <c r="X299" s="52"/>
    </row>
    <row r="300" spans="1:24" x14ac:dyDescent="0.2">
      <c r="A300" s="49"/>
      <c r="B300" s="50"/>
      <c r="C300" s="51"/>
      <c r="D300" s="135"/>
      <c r="E300" s="51"/>
      <c r="F300" s="51"/>
      <c r="G300" s="51"/>
      <c r="H300" s="51"/>
      <c r="I300" s="52"/>
      <c r="J300" s="52"/>
      <c r="K300" s="52"/>
      <c r="L300" s="52"/>
      <c r="M300" s="52"/>
      <c r="N300" s="52"/>
      <c r="O300" s="52"/>
      <c r="P300" s="52"/>
      <c r="Q300" s="52"/>
      <c r="R300" s="52"/>
      <c r="S300" s="52"/>
      <c r="T300" s="52"/>
      <c r="U300" s="52"/>
      <c r="V300" s="52"/>
      <c r="W300" s="52"/>
      <c r="X300" s="52"/>
    </row>
    <row r="301" spans="1:24" x14ac:dyDescent="0.2">
      <c r="A301" s="49"/>
      <c r="B301" s="50"/>
      <c r="C301" s="51"/>
      <c r="D301" s="135"/>
      <c r="E301" s="51"/>
      <c r="F301" s="51"/>
      <c r="G301" s="51"/>
      <c r="H301" s="51"/>
      <c r="I301" s="52"/>
      <c r="J301" s="52"/>
      <c r="K301" s="52"/>
      <c r="L301" s="52"/>
      <c r="M301" s="52"/>
      <c r="N301" s="52"/>
      <c r="O301" s="52"/>
      <c r="P301" s="52"/>
      <c r="Q301" s="52"/>
      <c r="R301" s="52"/>
      <c r="S301" s="52"/>
      <c r="T301" s="52"/>
      <c r="U301" s="52"/>
      <c r="V301" s="52"/>
      <c r="W301" s="52"/>
      <c r="X301" s="52"/>
    </row>
    <row r="302" spans="1:24" x14ac:dyDescent="0.2">
      <c r="A302" s="49"/>
      <c r="B302" s="50"/>
      <c r="C302" s="51"/>
      <c r="D302" s="135"/>
      <c r="E302" s="51"/>
      <c r="F302" s="51"/>
      <c r="G302" s="51"/>
      <c r="H302" s="51"/>
      <c r="I302" s="52"/>
      <c r="J302" s="52"/>
      <c r="K302" s="52"/>
      <c r="L302" s="52"/>
      <c r="M302" s="52"/>
      <c r="N302" s="52"/>
      <c r="O302" s="52"/>
      <c r="P302" s="52"/>
      <c r="Q302" s="52"/>
      <c r="R302" s="52"/>
      <c r="S302" s="52"/>
      <c r="T302" s="52"/>
      <c r="U302" s="52"/>
      <c r="V302" s="52"/>
      <c r="W302" s="52"/>
      <c r="X302" s="52"/>
    </row>
    <row r="303" spans="1:24" x14ac:dyDescent="0.2">
      <c r="A303" s="49"/>
      <c r="B303" s="50"/>
      <c r="C303" s="51"/>
      <c r="D303" s="135"/>
      <c r="E303" s="51"/>
      <c r="F303" s="51"/>
      <c r="G303" s="51"/>
      <c r="H303" s="51"/>
      <c r="I303" s="52"/>
      <c r="J303" s="52"/>
      <c r="K303" s="52"/>
      <c r="L303" s="52"/>
      <c r="M303" s="52"/>
      <c r="N303" s="52"/>
      <c r="O303" s="52"/>
      <c r="P303" s="52"/>
      <c r="Q303" s="52"/>
      <c r="R303" s="52"/>
      <c r="S303" s="52"/>
      <c r="T303" s="52"/>
      <c r="U303" s="52"/>
      <c r="V303" s="52"/>
      <c r="W303" s="52"/>
      <c r="X303" s="52"/>
    </row>
    <row r="304" spans="1:24" x14ac:dyDescent="0.2">
      <c r="A304" s="49"/>
      <c r="B304" s="50"/>
      <c r="C304" s="51"/>
      <c r="D304" s="135"/>
      <c r="E304" s="51"/>
      <c r="F304" s="51"/>
      <c r="G304" s="51"/>
      <c r="H304" s="51"/>
      <c r="I304" s="52"/>
      <c r="J304" s="52"/>
      <c r="K304" s="52"/>
      <c r="L304" s="52"/>
      <c r="M304" s="52"/>
      <c r="N304" s="52"/>
      <c r="O304" s="52"/>
      <c r="P304" s="52"/>
      <c r="Q304" s="52"/>
      <c r="R304" s="52"/>
      <c r="S304" s="52"/>
      <c r="T304" s="52"/>
      <c r="U304" s="52"/>
      <c r="V304" s="52"/>
      <c r="W304" s="52"/>
      <c r="X304" s="52"/>
    </row>
    <row r="305" spans="1:24" x14ac:dyDescent="0.2">
      <c r="A305" s="49"/>
      <c r="B305" s="50"/>
      <c r="C305" s="51"/>
      <c r="D305" s="135"/>
      <c r="E305" s="51"/>
      <c r="F305" s="51"/>
      <c r="G305" s="51"/>
      <c r="H305" s="51"/>
      <c r="I305" s="52"/>
      <c r="J305" s="52"/>
      <c r="K305" s="52"/>
      <c r="L305" s="52"/>
      <c r="M305" s="52"/>
      <c r="N305" s="52"/>
      <c r="O305" s="52"/>
      <c r="P305" s="52"/>
      <c r="Q305" s="52"/>
      <c r="R305" s="52"/>
      <c r="S305" s="52"/>
      <c r="T305" s="52"/>
      <c r="U305" s="52"/>
      <c r="V305" s="52"/>
      <c r="W305" s="52"/>
      <c r="X305" s="52"/>
    </row>
    <row r="306" spans="1:24" x14ac:dyDescent="0.2">
      <c r="A306" s="49"/>
      <c r="B306" s="50"/>
      <c r="C306" s="51"/>
      <c r="D306" s="135"/>
      <c r="E306" s="51"/>
      <c r="F306" s="51"/>
      <c r="G306" s="51"/>
      <c r="H306" s="51"/>
      <c r="I306" s="52"/>
      <c r="J306" s="52"/>
      <c r="K306" s="52"/>
      <c r="L306" s="52"/>
      <c r="M306" s="52"/>
      <c r="N306" s="52"/>
      <c r="O306" s="52"/>
      <c r="P306" s="52"/>
      <c r="Q306" s="52"/>
      <c r="R306" s="52"/>
      <c r="S306" s="52"/>
      <c r="T306" s="52"/>
      <c r="U306" s="52"/>
      <c r="V306" s="52"/>
      <c r="W306" s="52"/>
      <c r="X306" s="52"/>
    </row>
    <row r="307" spans="1:24" x14ac:dyDescent="0.2">
      <c r="A307" s="49"/>
      <c r="B307" s="50"/>
      <c r="C307" s="51"/>
      <c r="D307" s="135"/>
      <c r="E307" s="51"/>
      <c r="F307" s="51"/>
      <c r="G307" s="51"/>
      <c r="H307" s="51"/>
      <c r="I307" s="52"/>
      <c r="J307" s="52"/>
      <c r="K307" s="52"/>
      <c r="L307" s="52"/>
      <c r="M307" s="52"/>
      <c r="N307" s="52"/>
      <c r="O307" s="52"/>
      <c r="P307" s="52"/>
      <c r="Q307" s="52"/>
      <c r="R307" s="52"/>
      <c r="S307" s="52"/>
      <c r="T307" s="52"/>
      <c r="U307" s="52"/>
      <c r="V307" s="52"/>
      <c r="W307" s="52"/>
      <c r="X307" s="52"/>
    </row>
    <row r="308" spans="1:24" x14ac:dyDescent="0.2">
      <c r="A308" s="49"/>
      <c r="B308" s="50"/>
      <c r="C308" s="51"/>
      <c r="D308" s="135"/>
      <c r="E308" s="51"/>
      <c r="F308" s="51"/>
      <c r="G308" s="51"/>
      <c r="H308" s="51"/>
      <c r="I308" s="52"/>
      <c r="J308" s="52"/>
      <c r="K308" s="52"/>
      <c r="L308" s="52"/>
      <c r="M308" s="52"/>
      <c r="N308" s="52"/>
      <c r="O308" s="52"/>
      <c r="P308" s="52"/>
      <c r="Q308" s="52"/>
      <c r="R308" s="52"/>
      <c r="S308" s="52"/>
      <c r="T308" s="52"/>
      <c r="U308" s="52"/>
      <c r="V308" s="52"/>
      <c r="W308" s="52"/>
      <c r="X308" s="52"/>
    </row>
    <row r="309" spans="1:24" x14ac:dyDescent="0.2">
      <c r="A309" s="49"/>
      <c r="B309" s="50"/>
      <c r="C309" s="51"/>
      <c r="D309" s="135"/>
      <c r="E309" s="51"/>
      <c r="F309" s="51"/>
      <c r="G309" s="51"/>
      <c r="H309" s="51"/>
      <c r="I309" s="52"/>
      <c r="J309" s="52"/>
      <c r="K309" s="52"/>
      <c r="L309" s="52"/>
      <c r="M309" s="52"/>
      <c r="N309" s="52"/>
      <c r="O309" s="52"/>
      <c r="P309" s="52"/>
      <c r="Q309" s="52"/>
      <c r="R309" s="52"/>
      <c r="S309" s="52"/>
      <c r="T309" s="52"/>
      <c r="U309" s="52"/>
      <c r="V309" s="52"/>
      <c r="W309" s="52"/>
      <c r="X309" s="52"/>
    </row>
    <row r="310" spans="1:24" x14ac:dyDescent="0.2">
      <c r="A310" s="49"/>
      <c r="B310" s="50"/>
      <c r="C310" s="51"/>
      <c r="D310" s="135"/>
      <c r="E310" s="51"/>
      <c r="F310" s="51"/>
      <c r="G310" s="51"/>
      <c r="H310" s="51"/>
      <c r="I310" s="52"/>
      <c r="J310" s="52"/>
      <c r="K310" s="52"/>
      <c r="L310" s="52"/>
      <c r="M310" s="52"/>
      <c r="N310" s="52"/>
      <c r="O310" s="52"/>
      <c r="P310" s="52"/>
      <c r="Q310" s="52"/>
      <c r="R310" s="52"/>
      <c r="S310" s="52"/>
      <c r="T310" s="52"/>
      <c r="U310" s="52"/>
      <c r="V310" s="52"/>
      <c r="W310" s="52"/>
      <c r="X310" s="52"/>
    </row>
    <row r="311" spans="1:24" x14ac:dyDescent="0.2">
      <c r="A311" s="49"/>
      <c r="B311" s="50"/>
      <c r="C311" s="51"/>
      <c r="D311" s="135"/>
      <c r="E311" s="51"/>
      <c r="F311" s="51"/>
      <c r="G311" s="51"/>
      <c r="H311" s="51"/>
      <c r="I311" s="52"/>
      <c r="J311" s="52"/>
      <c r="K311" s="52"/>
      <c r="L311" s="52"/>
      <c r="M311" s="52"/>
      <c r="N311" s="52"/>
      <c r="O311" s="52"/>
      <c r="P311" s="52"/>
      <c r="Q311" s="52"/>
      <c r="R311" s="52"/>
      <c r="S311" s="52"/>
      <c r="T311" s="52"/>
      <c r="U311" s="52"/>
      <c r="V311" s="52"/>
      <c r="W311" s="52"/>
      <c r="X311" s="52"/>
    </row>
    <row r="312" spans="1:24" x14ac:dyDescent="0.2">
      <c r="A312" s="49"/>
      <c r="B312" s="50"/>
      <c r="C312" s="51"/>
      <c r="D312" s="135"/>
      <c r="E312" s="51"/>
      <c r="F312" s="51"/>
      <c r="G312" s="51"/>
      <c r="H312" s="51"/>
      <c r="I312" s="52"/>
      <c r="J312" s="52"/>
      <c r="K312" s="52"/>
      <c r="L312" s="52"/>
      <c r="M312" s="52"/>
      <c r="N312" s="52"/>
      <c r="O312" s="52"/>
      <c r="P312" s="52"/>
      <c r="Q312" s="52"/>
      <c r="R312" s="52"/>
      <c r="S312" s="52"/>
      <c r="T312" s="52"/>
      <c r="U312" s="52"/>
      <c r="V312" s="52"/>
      <c r="W312" s="52"/>
      <c r="X312" s="52"/>
    </row>
    <row r="313" spans="1:24" x14ac:dyDescent="0.2">
      <c r="A313" s="49"/>
      <c r="B313" s="50"/>
      <c r="C313" s="51"/>
      <c r="D313" s="135"/>
      <c r="E313" s="51"/>
      <c r="F313" s="51"/>
      <c r="G313" s="51"/>
      <c r="H313" s="51"/>
      <c r="I313" s="52"/>
      <c r="J313" s="52"/>
      <c r="K313" s="52"/>
      <c r="L313" s="52"/>
      <c r="M313" s="52"/>
      <c r="N313" s="52"/>
      <c r="O313" s="52"/>
      <c r="P313" s="52"/>
      <c r="Q313" s="52"/>
      <c r="R313" s="52"/>
      <c r="S313" s="52"/>
      <c r="T313" s="52"/>
      <c r="U313" s="52"/>
      <c r="V313" s="52"/>
      <c r="W313" s="52"/>
      <c r="X313" s="52"/>
    </row>
    <row r="314" spans="1:24" x14ac:dyDescent="0.2">
      <c r="A314" s="49"/>
      <c r="B314" s="50"/>
      <c r="C314" s="51"/>
      <c r="D314" s="135"/>
      <c r="E314" s="51"/>
      <c r="F314" s="51"/>
      <c r="G314" s="51"/>
      <c r="H314" s="51"/>
      <c r="I314" s="52"/>
      <c r="J314" s="52"/>
      <c r="K314" s="52"/>
      <c r="L314" s="52"/>
      <c r="M314" s="52"/>
      <c r="N314" s="52"/>
      <c r="O314" s="52"/>
      <c r="P314" s="52"/>
      <c r="Q314" s="52"/>
      <c r="R314" s="52"/>
      <c r="S314" s="52"/>
      <c r="T314" s="52"/>
      <c r="U314" s="52"/>
      <c r="V314" s="52"/>
      <c r="W314" s="52"/>
      <c r="X314" s="52"/>
    </row>
    <row r="315" spans="1:24" x14ac:dyDescent="0.2">
      <c r="A315" s="49"/>
      <c r="B315" s="50"/>
      <c r="C315" s="51"/>
      <c r="D315" s="135"/>
      <c r="E315" s="51"/>
      <c r="F315" s="51"/>
      <c r="G315" s="51"/>
      <c r="H315" s="51"/>
      <c r="I315" s="52"/>
      <c r="J315" s="52"/>
      <c r="K315" s="52"/>
      <c r="L315" s="52"/>
      <c r="M315" s="52"/>
      <c r="N315" s="52"/>
      <c r="O315" s="52"/>
      <c r="P315" s="52"/>
      <c r="Q315" s="52"/>
      <c r="R315" s="52"/>
      <c r="S315" s="52"/>
      <c r="T315" s="52"/>
      <c r="U315" s="52"/>
      <c r="V315" s="52"/>
      <c r="W315" s="52"/>
      <c r="X315" s="52"/>
    </row>
    <row r="316" spans="1:24" x14ac:dyDescent="0.2">
      <c r="A316" s="49"/>
      <c r="B316" s="50"/>
      <c r="C316" s="51"/>
      <c r="D316" s="135"/>
      <c r="E316" s="51"/>
      <c r="F316" s="51"/>
      <c r="G316" s="51"/>
      <c r="H316" s="51"/>
      <c r="I316" s="52"/>
      <c r="J316" s="52"/>
      <c r="K316" s="52"/>
      <c r="L316" s="52"/>
      <c r="M316" s="52"/>
      <c r="N316" s="52"/>
      <c r="O316" s="52"/>
      <c r="P316" s="52"/>
      <c r="Q316" s="52"/>
      <c r="R316" s="52"/>
      <c r="S316" s="52"/>
      <c r="T316" s="52"/>
      <c r="U316" s="52"/>
      <c r="V316" s="52"/>
      <c r="W316" s="52"/>
      <c r="X316" s="52"/>
    </row>
    <row r="317" spans="1:24" x14ac:dyDescent="0.2">
      <c r="A317" s="49"/>
      <c r="B317" s="50"/>
      <c r="C317" s="51"/>
      <c r="D317" s="135"/>
      <c r="E317" s="51"/>
      <c r="F317" s="51"/>
      <c r="G317" s="51"/>
      <c r="H317" s="51"/>
      <c r="I317" s="52"/>
      <c r="J317" s="52"/>
      <c r="K317" s="52"/>
      <c r="L317" s="52"/>
      <c r="M317" s="52"/>
      <c r="N317" s="52"/>
      <c r="O317" s="52"/>
      <c r="P317" s="52"/>
      <c r="Q317" s="52"/>
      <c r="R317" s="52"/>
      <c r="S317" s="52"/>
      <c r="T317" s="52"/>
      <c r="U317" s="52"/>
      <c r="V317" s="52"/>
      <c r="W317" s="52"/>
      <c r="X317" s="52"/>
    </row>
    <row r="318" spans="1:24" x14ac:dyDescent="0.2">
      <c r="A318" s="49"/>
      <c r="B318" s="50"/>
      <c r="C318" s="51"/>
      <c r="D318" s="135"/>
      <c r="E318" s="51"/>
      <c r="F318" s="51"/>
      <c r="G318" s="51"/>
      <c r="H318" s="51"/>
      <c r="I318" s="52"/>
      <c r="J318" s="52"/>
      <c r="K318" s="52"/>
      <c r="L318" s="52"/>
      <c r="M318" s="52"/>
      <c r="N318" s="52"/>
      <c r="O318" s="52"/>
      <c r="P318" s="52"/>
      <c r="Q318" s="52"/>
      <c r="R318" s="52"/>
      <c r="S318" s="52"/>
      <c r="T318" s="52"/>
      <c r="U318" s="52"/>
      <c r="V318" s="52"/>
      <c r="W318" s="52"/>
      <c r="X318" s="52"/>
    </row>
    <row r="319" spans="1:24" x14ac:dyDescent="0.2">
      <c r="A319" s="49"/>
      <c r="B319" s="50"/>
      <c r="C319" s="51"/>
      <c r="D319" s="135"/>
      <c r="E319" s="51"/>
      <c r="F319" s="51"/>
      <c r="G319" s="51"/>
      <c r="H319" s="51"/>
      <c r="I319" s="52"/>
      <c r="J319" s="52"/>
      <c r="K319" s="52"/>
      <c r="L319" s="52"/>
      <c r="M319" s="52"/>
      <c r="N319" s="52"/>
      <c r="O319" s="52"/>
      <c r="P319" s="52"/>
      <c r="Q319" s="52"/>
      <c r="R319" s="52"/>
      <c r="S319" s="52"/>
      <c r="T319" s="52"/>
      <c r="U319" s="52"/>
      <c r="V319" s="52"/>
      <c r="W319" s="52"/>
      <c r="X319" s="52"/>
    </row>
    <row r="320" spans="1:24" x14ac:dyDescent="0.2">
      <c r="A320" s="49"/>
      <c r="B320" s="50"/>
      <c r="C320" s="51"/>
      <c r="D320" s="135"/>
      <c r="E320" s="51"/>
      <c r="F320" s="51"/>
      <c r="G320" s="51"/>
      <c r="H320" s="51"/>
      <c r="I320" s="52"/>
      <c r="J320" s="52"/>
      <c r="K320" s="52"/>
      <c r="L320" s="52"/>
      <c r="M320" s="52"/>
      <c r="N320" s="52"/>
      <c r="O320" s="52"/>
      <c r="P320" s="52"/>
      <c r="Q320" s="52"/>
      <c r="R320" s="52"/>
      <c r="S320" s="52"/>
      <c r="T320" s="52"/>
      <c r="U320" s="52"/>
      <c r="V320" s="52"/>
      <c r="W320" s="52"/>
      <c r="X320" s="52"/>
    </row>
    <row r="321" spans="1:24" x14ac:dyDescent="0.2">
      <c r="A321" s="49"/>
      <c r="B321" s="50"/>
      <c r="C321" s="51"/>
      <c r="D321" s="135"/>
      <c r="E321" s="51"/>
      <c r="F321" s="51"/>
      <c r="G321" s="51"/>
      <c r="H321" s="51"/>
      <c r="I321" s="52"/>
      <c r="J321" s="52"/>
      <c r="K321" s="52"/>
      <c r="L321" s="52"/>
      <c r="M321" s="52"/>
      <c r="N321" s="52"/>
      <c r="O321" s="52"/>
      <c r="P321" s="52"/>
      <c r="Q321" s="52"/>
      <c r="R321" s="52"/>
      <c r="S321" s="52"/>
      <c r="T321" s="52"/>
      <c r="U321" s="52"/>
      <c r="V321" s="52"/>
      <c r="W321" s="52"/>
      <c r="X321" s="52"/>
    </row>
    <row r="322" spans="1:24" x14ac:dyDescent="0.2">
      <c r="A322" s="49"/>
      <c r="B322" s="50"/>
      <c r="C322" s="51"/>
      <c r="D322" s="135"/>
      <c r="E322" s="51"/>
      <c r="F322" s="51"/>
      <c r="G322" s="51"/>
      <c r="H322" s="51"/>
      <c r="I322" s="52"/>
      <c r="J322" s="52"/>
      <c r="K322" s="52"/>
      <c r="L322" s="52"/>
      <c r="M322" s="52"/>
      <c r="N322" s="52"/>
      <c r="O322" s="52"/>
      <c r="P322" s="52"/>
      <c r="Q322" s="52"/>
      <c r="R322" s="52"/>
      <c r="S322" s="52"/>
      <c r="T322" s="52"/>
      <c r="U322" s="52"/>
      <c r="V322" s="52"/>
      <c r="W322" s="52"/>
      <c r="X322" s="52"/>
    </row>
    <row r="323" spans="1:24" x14ac:dyDescent="0.2">
      <c r="A323" s="49"/>
      <c r="B323" s="50"/>
      <c r="C323" s="51"/>
      <c r="D323" s="135"/>
      <c r="E323" s="51"/>
      <c r="F323" s="51"/>
      <c r="G323" s="51"/>
      <c r="H323" s="51"/>
      <c r="I323" s="52"/>
      <c r="J323" s="52"/>
      <c r="K323" s="52"/>
      <c r="L323" s="52"/>
      <c r="M323" s="52"/>
      <c r="N323" s="52"/>
      <c r="O323" s="52"/>
      <c r="P323" s="52"/>
      <c r="Q323" s="52"/>
      <c r="R323" s="52"/>
      <c r="S323" s="52"/>
      <c r="T323" s="52"/>
      <c r="U323" s="52"/>
      <c r="V323" s="52"/>
      <c r="W323" s="52"/>
      <c r="X323" s="52"/>
    </row>
    <row r="324" spans="1:24" x14ac:dyDescent="0.2">
      <c r="A324" s="49"/>
      <c r="B324" s="50"/>
      <c r="C324" s="51"/>
      <c r="D324" s="135"/>
      <c r="E324" s="51"/>
      <c r="F324" s="51"/>
      <c r="G324" s="51"/>
      <c r="H324" s="51"/>
      <c r="I324" s="52"/>
      <c r="J324" s="52"/>
      <c r="K324" s="52"/>
      <c r="L324" s="52"/>
      <c r="M324" s="52"/>
      <c r="N324" s="52"/>
      <c r="O324" s="52"/>
      <c r="P324" s="52"/>
      <c r="Q324" s="52"/>
      <c r="R324" s="52"/>
      <c r="S324" s="52"/>
      <c r="T324" s="52"/>
      <c r="U324" s="52"/>
      <c r="V324" s="52"/>
      <c r="W324" s="52"/>
      <c r="X324" s="52"/>
    </row>
    <row r="325" spans="1:24" x14ac:dyDescent="0.2">
      <c r="A325" s="49"/>
      <c r="B325" s="50"/>
      <c r="C325" s="51"/>
      <c r="D325" s="135"/>
      <c r="E325" s="51"/>
      <c r="F325" s="51"/>
      <c r="G325" s="51"/>
      <c r="H325" s="51"/>
      <c r="I325" s="52"/>
      <c r="J325" s="52"/>
      <c r="K325" s="52"/>
      <c r="L325" s="52"/>
      <c r="M325" s="52"/>
      <c r="N325" s="52"/>
      <c r="O325" s="52"/>
      <c r="P325" s="52"/>
      <c r="Q325" s="52"/>
      <c r="R325" s="52"/>
      <c r="S325" s="52"/>
      <c r="T325" s="52"/>
      <c r="U325" s="52"/>
      <c r="V325" s="52"/>
      <c r="W325" s="52"/>
      <c r="X325" s="52"/>
    </row>
    <row r="326" spans="1:24" x14ac:dyDescent="0.2">
      <c r="A326" s="49"/>
      <c r="B326" s="50"/>
      <c r="C326" s="51"/>
      <c r="D326" s="135"/>
      <c r="E326" s="51"/>
      <c r="F326" s="51"/>
      <c r="G326" s="51"/>
      <c r="H326" s="51"/>
      <c r="I326" s="52"/>
      <c r="J326" s="52"/>
      <c r="K326" s="52"/>
      <c r="L326" s="52"/>
      <c r="M326" s="52"/>
      <c r="N326" s="52"/>
      <c r="O326" s="52"/>
      <c r="P326" s="52"/>
      <c r="Q326" s="52"/>
      <c r="R326" s="52"/>
      <c r="S326" s="52"/>
      <c r="T326" s="52"/>
      <c r="U326" s="52"/>
      <c r="V326" s="52"/>
      <c r="W326" s="52"/>
      <c r="X326" s="52"/>
    </row>
    <row r="327" spans="1:24" x14ac:dyDescent="0.2">
      <c r="A327" s="49"/>
      <c r="B327" s="50"/>
      <c r="C327" s="51"/>
      <c r="D327" s="135"/>
      <c r="E327" s="51"/>
      <c r="F327" s="51"/>
      <c r="G327" s="51"/>
      <c r="H327" s="51"/>
      <c r="I327" s="52"/>
      <c r="J327" s="52"/>
      <c r="K327" s="52"/>
      <c r="L327" s="52"/>
      <c r="M327" s="52"/>
      <c r="N327" s="52"/>
      <c r="O327" s="52"/>
      <c r="P327" s="52"/>
      <c r="Q327" s="52"/>
      <c r="R327" s="52"/>
      <c r="S327" s="52"/>
      <c r="T327" s="52"/>
      <c r="U327" s="52"/>
      <c r="V327" s="52"/>
      <c r="W327" s="52"/>
      <c r="X327" s="52"/>
    </row>
    <row r="328" spans="1:24" x14ac:dyDescent="0.2">
      <c r="A328" s="49"/>
      <c r="B328" s="50"/>
      <c r="C328" s="51"/>
      <c r="D328" s="135"/>
      <c r="E328" s="51"/>
      <c r="F328" s="51"/>
      <c r="G328" s="51"/>
      <c r="H328" s="51"/>
      <c r="I328" s="52"/>
      <c r="J328" s="52"/>
      <c r="K328" s="52"/>
      <c r="L328" s="52"/>
      <c r="M328" s="52"/>
      <c r="N328" s="52"/>
      <c r="O328" s="52"/>
      <c r="P328" s="52"/>
      <c r="Q328" s="52"/>
      <c r="R328" s="52"/>
      <c r="S328" s="52"/>
      <c r="T328" s="52"/>
      <c r="U328" s="52"/>
      <c r="V328" s="52"/>
      <c r="W328" s="52"/>
      <c r="X328" s="52"/>
    </row>
    <row r="329" spans="1:24" x14ac:dyDescent="0.2">
      <c r="A329" s="49"/>
      <c r="B329" s="50"/>
      <c r="C329" s="51"/>
      <c r="D329" s="135"/>
      <c r="E329" s="51"/>
      <c r="F329" s="51"/>
      <c r="G329" s="51"/>
      <c r="H329" s="51"/>
      <c r="I329" s="52"/>
      <c r="J329" s="52"/>
      <c r="K329" s="52"/>
      <c r="L329" s="52"/>
      <c r="M329" s="52"/>
      <c r="N329" s="52"/>
      <c r="O329" s="52"/>
      <c r="P329" s="52"/>
      <c r="Q329" s="52"/>
      <c r="R329" s="52"/>
      <c r="S329" s="52"/>
      <c r="T329" s="52"/>
      <c r="U329" s="52"/>
      <c r="V329" s="52"/>
      <c r="W329" s="52"/>
      <c r="X329" s="52"/>
    </row>
    <row r="330" spans="1:24" x14ac:dyDescent="0.2">
      <c r="A330" s="49"/>
      <c r="B330" s="50"/>
      <c r="C330" s="51"/>
      <c r="D330" s="135"/>
      <c r="E330" s="51"/>
      <c r="F330" s="51"/>
      <c r="G330" s="51"/>
      <c r="H330" s="51"/>
      <c r="I330" s="52"/>
      <c r="J330" s="52"/>
      <c r="K330" s="52"/>
      <c r="L330" s="52"/>
      <c r="M330" s="52"/>
      <c r="N330" s="52"/>
      <c r="O330" s="52"/>
      <c r="P330" s="52"/>
      <c r="Q330" s="52"/>
      <c r="R330" s="52"/>
      <c r="S330" s="52"/>
      <c r="T330" s="52"/>
      <c r="U330" s="52"/>
      <c r="V330" s="52"/>
      <c r="W330" s="52"/>
      <c r="X330" s="52"/>
    </row>
    <row r="331" spans="1:24" x14ac:dyDescent="0.2">
      <c r="A331" s="49"/>
      <c r="B331" s="50"/>
      <c r="C331" s="51"/>
      <c r="D331" s="135"/>
      <c r="E331" s="51"/>
      <c r="F331" s="51"/>
      <c r="G331" s="51"/>
      <c r="H331" s="51"/>
      <c r="I331" s="52"/>
      <c r="J331" s="52"/>
      <c r="K331" s="52"/>
      <c r="L331" s="52"/>
      <c r="M331" s="52"/>
      <c r="N331" s="52"/>
      <c r="O331" s="52"/>
      <c r="P331" s="52"/>
      <c r="Q331" s="52"/>
      <c r="R331" s="52"/>
      <c r="S331" s="52"/>
      <c r="T331" s="52"/>
      <c r="U331" s="52"/>
      <c r="V331" s="52"/>
      <c r="W331" s="52"/>
      <c r="X331" s="52"/>
    </row>
    <row r="332" spans="1:24" x14ac:dyDescent="0.2">
      <c r="A332" s="49"/>
      <c r="B332" s="50"/>
      <c r="C332" s="51"/>
      <c r="D332" s="135"/>
      <c r="E332" s="51"/>
      <c r="F332" s="51"/>
      <c r="G332" s="51"/>
      <c r="H332" s="51"/>
      <c r="I332" s="52"/>
      <c r="J332" s="52"/>
      <c r="K332" s="52"/>
      <c r="L332" s="52"/>
      <c r="M332" s="52"/>
      <c r="N332" s="52"/>
      <c r="O332" s="52"/>
      <c r="P332" s="52"/>
      <c r="Q332" s="52"/>
      <c r="R332" s="52"/>
      <c r="S332" s="52"/>
      <c r="T332" s="52"/>
      <c r="U332" s="52"/>
      <c r="V332" s="52"/>
      <c r="W332" s="52"/>
      <c r="X332" s="52"/>
    </row>
    <row r="333" spans="1:24" x14ac:dyDescent="0.2">
      <c r="A333" s="49"/>
      <c r="B333" s="50"/>
      <c r="C333" s="51"/>
      <c r="D333" s="135"/>
      <c r="E333" s="51"/>
      <c r="F333" s="51"/>
      <c r="G333" s="51"/>
      <c r="H333" s="51"/>
      <c r="I333" s="52"/>
      <c r="J333" s="52"/>
      <c r="K333" s="52"/>
      <c r="L333" s="52"/>
      <c r="M333" s="52"/>
      <c r="N333" s="52"/>
      <c r="O333" s="52"/>
      <c r="P333" s="52"/>
      <c r="Q333" s="52"/>
      <c r="R333" s="52"/>
      <c r="S333" s="52"/>
      <c r="T333" s="52"/>
      <c r="U333" s="52"/>
      <c r="V333" s="52"/>
      <c r="W333" s="52"/>
      <c r="X333" s="52"/>
    </row>
    <row r="334" spans="1:24" x14ac:dyDescent="0.2">
      <c r="A334" s="49"/>
      <c r="B334" s="50"/>
      <c r="C334" s="51"/>
      <c r="D334" s="135"/>
      <c r="E334" s="51"/>
      <c r="F334" s="51"/>
      <c r="G334" s="51"/>
      <c r="H334" s="51"/>
      <c r="I334" s="52"/>
      <c r="J334" s="52"/>
      <c r="K334" s="52"/>
      <c r="L334" s="52"/>
      <c r="M334" s="52"/>
      <c r="N334" s="52"/>
      <c r="O334" s="52"/>
      <c r="P334" s="52"/>
      <c r="Q334" s="52"/>
      <c r="R334" s="52"/>
      <c r="S334" s="52"/>
      <c r="T334" s="52"/>
      <c r="U334" s="52"/>
      <c r="V334" s="52"/>
      <c r="W334" s="52"/>
      <c r="X334" s="52"/>
    </row>
    <row r="335" spans="1:24" x14ac:dyDescent="0.2">
      <c r="A335" s="49"/>
      <c r="B335" s="50"/>
      <c r="C335" s="51"/>
      <c r="D335" s="135"/>
      <c r="E335" s="51"/>
      <c r="F335" s="51"/>
      <c r="G335" s="51"/>
      <c r="H335" s="51"/>
      <c r="I335" s="52"/>
      <c r="J335" s="52"/>
      <c r="K335" s="52"/>
      <c r="L335" s="52"/>
      <c r="M335" s="52"/>
      <c r="N335" s="52"/>
      <c r="O335" s="52"/>
      <c r="P335" s="52"/>
      <c r="Q335" s="52"/>
      <c r="R335" s="52"/>
      <c r="S335" s="52"/>
      <c r="T335" s="52"/>
      <c r="U335" s="52"/>
      <c r="V335" s="52"/>
      <c r="W335" s="52"/>
      <c r="X335" s="52"/>
    </row>
    <row r="336" spans="1:24" x14ac:dyDescent="0.2">
      <c r="A336" s="49"/>
      <c r="B336" s="50"/>
      <c r="C336" s="51"/>
      <c r="D336" s="135"/>
      <c r="E336" s="51"/>
      <c r="F336" s="51"/>
      <c r="G336" s="51"/>
      <c r="H336" s="51"/>
      <c r="I336" s="52"/>
      <c r="J336" s="52"/>
      <c r="K336" s="52"/>
      <c r="L336" s="52"/>
      <c r="M336" s="52"/>
      <c r="N336" s="52"/>
      <c r="O336" s="52"/>
      <c r="P336" s="52"/>
      <c r="Q336" s="52"/>
      <c r="R336" s="52"/>
      <c r="S336" s="52"/>
      <c r="T336" s="52"/>
      <c r="U336" s="52"/>
      <c r="V336" s="52"/>
      <c r="W336" s="52"/>
      <c r="X336" s="52"/>
    </row>
    <row r="337" spans="1:24" x14ac:dyDescent="0.2">
      <c r="A337" s="49"/>
      <c r="B337" s="50"/>
      <c r="C337" s="51"/>
      <c r="D337" s="135"/>
      <c r="E337" s="51"/>
      <c r="F337" s="51"/>
      <c r="G337" s="51"/>
      <c r="H337" s="51"/>
      <c r="I337" s="52"/>
      <c r="J337" s="52"/>
      <c r="K337" s="52"/>
      <c r="L337" s="52"/>
      <c r="M337" s="52"/>
      <c r="N337" s="52"/>
      <c r="O337" s="52"/>
      <c r="P337" s="52"/>
      <c r="Q337" s="52"/>
      <c r="R337" s="52"/>
      <c r="S337" s="52"/>
      <c r="T337" s="52"/>
      <c r="U337" s="52"/>
      <c r="V337" s="52"/>
      <c r="W337" s="52"/>
      <c r="X337" s="52"/>
    </row>
    <row r="338" spans="1:24" x14ac:dyDescent="0.2">
      <c r="A338" s="49"/>
      <c r="B338" s="50"/>
      <c r="C338" s="51"/>
      <c r="D338" s="135"/>
      <c r="E338" s="51"/>
      <c r="F338" s="51"/>
      <c r="G338" s="51"/>
      <c r="H338" s="51"/>
      <c r="I338" s="52"/>
      <c r="J338" s="52"/>
      <c r="K338" s="52"/>
      <c r="L338" s="52"/>
      <c r="M338" s="52"/>
      <c r="N338" s="52"/>
      <c r="O338" s="52"/>
      <c r="P338" s="52"/>
      <c r="Q338" s="52"/>
      <c r="R338" s="52"/>
      <c r="S338" s="52"/>
      <c r="T338" s="52"/>
      <c r="U338" s="52"/>
      <c r="V338" s="52"/>
      <c r="W338" s="52"/>
      <c r="X338" s="52"/>
    </row>
    <row r="339" spans="1:24" x14ac:dyDescent="0.2">
      <c r="A339" s="49"/>
      <c r="B339" s="50"/>
      <c r="C339" s="51"/>
      <c r="D339" s="135"/>
      <c r="E339" s="51"/>
      <c r="F339" s="51"/>
      <c r="G339" s="51"/>
      <c r="H339" s="51"/>
      <c r="I339" s="52"/>
      <c r="J339" s="52"/>
      <c r="K339" s="52"/>
      <c r="L339" s="52"/>
      <c r="M339" s="52"/>
      <c r="N339" s="52"/>
      <c r="O339" s="52"/>
      <c r="P339" s="52"/>
      <c r="Q339" s="52"/>
      <c r="R339" s="52"/>
      <c r="S339" s="52"/>
      <c r="T339" s="52"/>
      <c r="U339" s="52"/>
      <c r="V339" s="52"/>
      <c r="W339" s="52"/>
      <c r="X339" s="52"/>
    </row>
    <row r="340" spans="1:24" x14ac:dyDescent="0.2">
      <c r="A340" s="49"/>
      <c r="B340" s="50"/>
      <c r="C340" s="51"/>
      <c r="D340" s="135"/>
      <c r="E340" s="51"/>
      <c r="F340" s="51"/>
      <c r="G340" s="51"/>
      <c r="H340" s="51"/>
      <c r="I340" s="52"/>
      <c r="J340" s="52"/>
      <c r="K340" s="52"/>
      <c r="L340" s="52"/>
      <c r="M340" s="52"/>
      <c r="N340" s="52"/>
      <c r="O340" s="52"/>
      <c r="P340" s="52"/>
      <c r="Q340" s="52"/>
      <c r="R340" s="52"/>
      <c r="S340" s="52"/>
      <c r="T340" s="52"/>
      <c r="U340" s="52"/>
      <c r="V340" s="52"/>
      <c r="W340" s="52"/>
      <c r="X340" s="52"/>
    </row>
    <row r="341" spans="1:24" x14ac:dyDescent="0.2">
      <c r="A341" s="49"/>
      <c r="B341" s="50"/>
      <c r="C341" s="51"/>
      <c r="D341" s="135"/>
      <c r="E341" s="51"/>
      <c r="F341" s="51"/>
      <c r="G341" s="51"/>
      <c r="H341" s="51"/>
      <c r="I341" s="52"/>
      <c r="J341" s="52"/>
      <c r="K341" s="52"/>
      <c r="L341" s="52"/>
      <c r="M341" s="52"/>
      <c r="N341" s="52"/>
      <c r="O341" s="52"/>
      <c r="P341" s="52"/>
      <c r="Q341" s="52"/>
      <c r="R341" s="52"/>
      <c r="S341" s="52"/>
      <c r="T341" s="52"/>
      <c r="U341" s="52"/>
      <c r="V341" s="52"/>
      <c r="W341" s="52"/>
      <c r="X341" s="52"/>
    </row>
    <row r="342" spans="1:24" x14ac:dyDescent="0.2">
      <c r="A342" s="49"/>
      <c r="B342" s="50"/>
      <c r="C342" s="51"/>
      <c r="D342" s="135"/>
      <c r="E342" s="51"/>
      <c r="F342" s="51"/>
      <c r="G342" s="51"/>
      <c r="H342" s="51"/>
      <c r="I342" s="52"/>
      <c r="J342" s="52"/>
      <c r="K342" s="52"/>
      <c r="L342" s="52"/>
      <c r="M342" s="52"/>
      <c r="N342" s="52"/>
      <c r="O342" s="52"/>
      <c r="P342" s="52"/>
      <c r="Q342" s="52"/>
      <c r="R342" s="52"/>
      <c r="S342" s="52"/>
      <c r="T342" s="52"/>
      <c r="U342" s="52"/>
      <c r="V342" s="52"/>
      <c r="W342" s="52"/>
      <c r="X342" s="52"/>
    </row>
    <row r="343" spans="1:24" x14ac:dyDescent="0.2">
      <c r="A343" s="49"/>
      <c r="B343" s="50"/>
      <c r="C343" s="51"/>
      <c r="D343" s="135"/>
      <c r="E343" s="51"/>
      <c r="F343" s="51"/>
      <c r="G343" s="51"/>
      <c r="H343" s="51"/>
      <c r="I343" s="52"/>
      <c r="J343" s="52"/>
      <c r="K343" s="52"/>
      <c r="L343" s="52"/>
      <c r="M343" s="52"/>
      <c r="N343" s="52"/>
      <c r="O343" s="52"/>
      <c r="P343" s="52"/>
      <c r="Q343" s="52"/>
      <c r="R343" s="52"/>
      <c r="S343" s="52"/>
      <c r="T343" s="52"/>
      <c r="U343" s="52"/>
      <c r="V343" s="52"/>
      <c r="W343" s="52"/>
      <c r="X343" s="52"/>
    </row>
    <row r="344" spans="1:24" x14ac:dyDescent="0.2">
      <c r="A344" s="49"/>
      <c r="B344" s="50"/>
      <c r="C344" s="51"/>
      <c r="D344" s="135"/>
      <c r="E344" s="51"/>
      <c r="F344" s="51"/>
      <c r="G344" s="51"/>
      <c r="H344" s="51"/>
      <c r="I344" s="52"/>
      <c r="J344" s="52"/>
      <c r="K344" s="52"/>
      <c r="L344" s="52"/>
      <c r="M344" s="52"/>
      <c r="N344" s="52"/>
      <c r="O344" s="52"/>
      <c r="P344" s="52"/>
      <c r="Q344" s="52"/>
      <c r="R344" s="52"/>
      <c r="S344" s="52"/>
      <c r="T344" s="52"/>
      <c r="U344" s="52"/>
      <c r="V344" s="52"/>
      <c r="W344" s="52"/>
      <c r="X344" s="52"/>
    </row>
    <row r="345" spans="1:24" x14ac:dyDescent="0.2">
      <c r="A345" s="49"/>
      <c r="B345" s="50"/>
      <c r="C345" s="51"/>
      <c r="D345" s="135"/>
      <c r="E345" s="51"/>
      <c r="F345" s="51"/>
      <c r="G345" s="51"/>
      <c r="H345" s="51"/>
      <c r="I345" s="52"/>
      <c r="J345" s="52"/>
      <c r="K345" s="52"/>
      <c r="L345" s="52"/>
      <c r="M345" s="52"/>
      <c r="N345" s="52"/>
      <c r="O345" s="52"/>
      <c r="P345" s="52"/>
      <c r="Q345" s="52"/>
      <c r="R345" s="52"/>
      <c r="S345" s="52"/>
      <c r="T345" s="52"/>
      <c r="U345" s="52"/>
      <c r="V345" s="52"/>
      <c r="W345" s="52"/>
      <c r="X345" s="52"/>
    </row>
    <row r="346" spans="1:24" x14ac:dyDescent="0.2">
      <c r="A346" s="49"/>
      <c r="B346" s="50"/>
      <c r="C346" s="51"/>
      <c r="D346" s="135"/>
      <c r="E346" s="51"/>
      <c r="F346" s="51"/>
      <c r="G346" s="51"/>
      <c r="H346" s="51"/>
      <c r="I346" s="52"/>
      <c r="J346" s="52"/>
      <c r="K346" s="52"/>
      <c r="L346" s="52"/>
      <c r="M346" s="52"/>
      <c r="N346" s="52"/>
      <c r="O346" s="52"/>
      <c r="P346" s="52"/>
      <c r="Q346" s="52"/>
      <c r="R346" s="52"/>
      <c r="S346" s="52"/>
      <c r="T346" s="52"/>
      <c r="U346" s="52"/>
      <c r="V346" s="52"/>
      <c r="W346" s="52"/>
      <c r="X346" s="52"/>
    </row>
    <row r="347" spans="1:24" x14ac:dyDescent="0.2">
      <c r="A347" s="49"/>
      <c r="B347" s="50"/>
      <c r="C347" s="51"/>
      <c r="D347" s="135"/>
      <c r="E347" s="51"/>
      <c r="F347" s="51"/>
      <c r="G347" s="51"/>
      <c r="H347" s="51"/>
      <c r="I347" s="52"/>
      <c r="J347" s="52"/>
      <c r="K347" s="52"/>
      <c r="L347" s="52"/>
      <c r="M347" s="52"/>
      <c r="N347" s="52"/>
      <c r="O347" s="52"/>
      <c r="P347" s="52"/>
      <c r="Q347" s="52"/>
      <c r="R347" s="52"/>
      <c r="S347" s="52"/>
      <c r="T347" s="52"/>
      <c r="U347" s="52"/>
      <c r="V347" s="52"/>
      <c r="W347" s="52"/>
      <c r="X347" s="52"/>
    </row>
    <row r="348" spans="1:24" x14ac:dyDescent="0.2">
      <c r="A348" s="49"/>
      <c r="B348" s="50"/>
      <c r="C348" s="51"/>
      <c r="D348" s="135"/>
      <c r="E348" s="51"/>
      <c r="F348" s="51"/>
      <c r="G348" s="51"/>
      <c r="H348" s="51"/>
      <c r="I348" s="52"/>
      <c r="J348" s="52"/>
      <c r="K348" s="52"/>
      <c r="L348" s="52"/>
      <c r="M348" s="52"/>
      <c r="N348" s="52"/>
      <c r="O348" s="52"/>
      <c r="P348" s="52"/>
      <c r="Q348" s="52"/>
      <c r="R348" s="52"/>
      <c r="S348" s="52"/>
      <c r="T348" s="52"/>
      <c r="U348" s="52"/>
      <c r="V348" s="52"/>
      <c r="W348" s="52"/>
      <c r="X348" s="52"/>
    </row>
    <row r="349" spans="1:24" x14ac:dyDescent="0.2">
      <c r="A349" s="49"/>
      <c r="B349" s="50"/>
      <c r="C349" s="51"/>
      <c r="D349" s="135"/>
      <c r="E349" s="51"/>
      <c r="F349" s="51"/>
      <c r="G349" s="51"/>
      <c r="H349" s="51"/>
      <c r="I349" s="52"/>
      <c r="J349" s="52"/>
      <c r="K349" s="52"/>
      <c r="L349" s="52"/>
      <c r="M349" s="52"/>
      <c r="N349" s="52"/>
      <c r="O349" s="52"/>
      <c r="P349" s="52"/>
      <c r="Q349" s="52"/>
      <c r="R349" s="52"/>
      <c r="S349" s="52"/>
      <c r="T349" s="52"/>
      <c r="U349" s="52"/>
      <c r="V349" s="52"/>
      <c r="W349" s="52"/>
      <c r="X349" s="52"/>
    </row>
    <row r="350" spans="1:24" x14ac:dyDescent="0.2">
      <c r="A350" s="49"/>
      <c r="B350" s="50"/>
      <c r="C350" s="51"/>
      <c r="D350" s="135"/>
      <c r="E350" s="51"/>
      <c r="F350" s="51"/>
      <c r="G350" s="51"/>
      <c r="H350" s="51"/>
      <c r="I350" s="52"/>
      <c r="J350" s="52"/>
      <c r="K350" s="52"/>
      <c r="L350" s="52"/>
      <c r="M350" s="52"/>
      <c r="N350" s="52"/>
      <c r="O350" s="52"/>
      <c r="P350" s="52"/>
      <c r="Q350" s="52"/>
      <c r="R350" s="52"/>
      <c r="S350" s="52"/>
      <c r="T350" s="52"/>
      <c r="U350" s="52"/>
      <c r="V350" s="52"/>
      <c r="W350" s="52"/>
      <c r="X350" s="52"/>
    </row>
    <row r="351" spans="1:24" x14ac:dyDescent="0.2">
      <c r="A351" s="49"/>
      <c r="B351" s="50"/>
      <c r="C351" s="51"/>
      <c r="D351" s="135"/>
      <c r="E351" s="51"/>
      <c r="F351" s="51"/>
      <c r="G351" s="51"/>
      <c r="H351" s="51"/>
      <c r="I351" s="52"/>
      <c r="J351" s="52"/>
      <c r="K351" s="52"/>
      <c r="L351" s="52"/>
      <c r="M351" s="52"/>
      <c r="N351" s="52"/>
      <c r="O351" s="52"/>
      <c r="P351" s="52"/>
      <c r="Q351" s="52"/>
      <c r="R351" s="52"/>
      <c r="S351" s="52"/>
      <c r="T351" s="52"/>
      <c r="U351" s="52"/>
      <c r="V351" s="52"/>
      <c r="W351" s="52"/>
      <c r="X351" s="52"/>
    </row>
    <row r="352" spans="1:24" x14ac:dyDescent="0.2">
      <c r="A352" s="49"/>
      <c r="B352" s="50"/>
      <c r="C352" s="51"/>
      <c r="D352" s="135"/>
      <c r="E352" s="51"/>
      <c r="F352" s="51"/>
      <c r="G352" s="51"/>
      <c r="H352" s="51"/>
      <c r="I352" s="52"/>
      <c r="J352" s="52"/>
      <c r="K352" s="52"/>
      <c r="L352" s="52"/>
      <c r="M352" s="52"/>
      <c r="N352" s="52"/>
      <c r="O352" s="52"/>
      <c r="P352" s="52"/>
      <c r="Q352" s="52"/>
      <c r="R352" s="52"/>
      <c r="S352" s="52"/>
      <c r="T352" s="52"/>
      <c r="U352" s="52"/>
      <c r="V352" s="52"/>
      <c r="W352" s="52"/>
      <c r="X352" s="52"/>
    </row>
    <row r="353" spans="1:24" x14ac:dyDescent="0.2">
      <c r="A353" s="49"/>
      <c r="B353" s="50"/>
      <c r="C353" s="51"/>
      <c r="D353" s="135"/>
      <c r="E353" s="51"/>
      <c r="F353" s="51"/>
      <c r="G353" s="51"/>
      <c r="H353" s="51"/>
      <c r="I353" s="52"/>
      <c r="J353" s="52"/>
      <c r="K353" s="52"/>
      <c r="L353" s="52"/>
      <c r="M353" s="52"/>
      <c r="N353" s="52"/>
      <c r="O353" s="52"/>
      <c r="P353" s="52"/>
      <c r="Q353" s="52"/>
      <c r="R353" s="52"/>
      <c r="S353" s="52"/>
      <c r="T353" s="52"/>
      <c r="U353" s="52"/>
      <c r="V353" s="52"/>
      <c r="W353" s="52"/>
      <c r="X353" s="52"/>
    </row>
    <row r="354" spans="1:24" x14ac:dyDescent="0.2">
      <c r="A354" s="49"/>
      <c r="B354" s="50"/>
      <c r="C354" s="51"/>
      <c r="D354" s="135"/>
      <c r="E354" s="51"/>
      <c r="F354" s="51"/>
      <c r="G354" s="51"/>
      <c r="H354" s="51"/>
      <c r="I354" s="52"/>
      <c r="J354" s="52"/>
      <c r="K354" s="52"/>
      <c r="L354" s="52"/>
      <c r="M354" s="52"/>
      <c r="N354" s="52"/>
      <c r="O354" s="52"/>
      <c r="P354" s="52"/>
      <c r="Q354" s="52"/>
      <c r="R354" s="52"/>
      <c r="S354" s="52"/>
      <c r="T354" s="52"/>
      <c r="U354" s="52"/>
      <c r="V354" s="52"/>
      <c r="W354" s="52"/>
      <c r="X354" s="52"/>
    </row>
    <row r="355" spans="1:24" x14ac:dyDescent="0.2">
      <c r="A355" s="49"/>
      <c r="B355" s="50"/>
      <c r="C355" s="51"/>
      <c r="D355" s="135"/>
      <c r="E355" s="51"/>
      <c r="F355" s="51"/>
      <c r="G355" s="51"/>
      <c r="H355" s="51"/>
      <c r="I355" s="52"/>
      <c r="J355" s="52"/>
      <c r="K355" s="52"/>
      <c r="L355" s="52"/>
      <c r="M355" s="52"/>
      <c r="N355" s="52"/>
      <c r="O355" s="52"/>
      <c r="P355" s="52"/>
      <c r="Q355" s="52"/>
      <c r="R355" s="52"/>
      <c r="S355" s="52"/>
      <c r="T355" s="52"/>
      <c r="U355" s="52"/>
      <c r="V355" s="52"/>
      <c r="W355" s="52"/>
      <c r="X355" s="52"/>
    </row>
    <row r="356" spans="1:24" x14ac:dyDescent="0.2">
      <c r="A356" s="49"/>
      <c r="B356" s="50"/>
      <c r="C356" s="51"/>
      <c r="D356" s="135"/>
      <c r="E356" s="51"/>
      <c r="F356" s="51"/>
      <c r="G356" s="51"/>
      <c r="H356" s="51"/>
      <c r="I356" s="52"/>
      <c r="J356" s="52"/>
      <c r="K356" s="52"/>
      <c r="L356" s="52"/>
      <c r="M356" s="52"/>
      <c r="N356" s="52"/>
      <c r="O356" s="52"/>
      <c r="P356" s="52"/>
      <c r="Q356" s="52"/>
      <c r="R356" s="52"/>
      <c r="S356" s="52"/>
      <c r="T356" s="52"/>
      <c r="U356" s="52"/>
      <c r="V356" s="52"/>
      <c r="W356" s="52"/>
      <c r="X356" s="52"/>
    </row>
    <row r="357" spans="1:24" x14ac:dyDescent="0.2">
      <c r="A357" s="49"/>
      <c r="B357" s="50"/>
      <c r="C357" s="51"/>
      <c r="D357" s="135"/>
      <c r="E357" s="51"/>
      <c r="F357" s="51"/>
      <c r="G357" s="51"/>
      <c r="H357" s="51"/>
      <c r="I357" s="52"/>
      <c r="J357" s="52"/>
      <c r="K357" s="52"/>
      <c r="L357" s="52"/>
      <c r="M357" s="52"/>
      <c r="N357" s="52"/>
      <c r="O357" s="52"/>
      <c r="P357" s="52"/>
      <c r="Q357" s="52"/>
      <c r="R357" s="52"/>
      <c r="S357" s="52"/>
      <c r="T357" s="52"/>
      <c r="U357" s="52"/>
      <c r="V357" s="52"/>
      <c r="W357" s="52"/>
      <c r="X357" s="52"/>
    </row>
    <row r="358" spans="1:24" x14ac:dyDescent="0.2">
      <c r="A358" s="49"/>
      <c r="B358" s="50"/>
      <c r="C358" s="51"/>
      <c r="D358" s="135"/>
      <c r="E358" s="51"/>
      <c r="F358" s="51"/>
      <c r="G358" s="51"/>
      <c r="H358" s="51"/>
      <c r="I358" s="52"/>
      <c r="J358" s="52"/>
      <c r="K358" s="52"/>
      <c r="L358" s="52"/>
      <c r="M358" s="52"/>
      <c r="N358" s="52"/>
      <c r="O358" s="52"/>
      <c r="P358" s="52"/>
      <c r="Q358" s="52"/>
      <c r="R358" s="52"/>
      <c r="S358" s="52"/>
      <c r="T358" s="52"/>
      <c r="U358" s="52"/>
      <c r="V358" s="52"/>
      <c r="W358" s="52"/>
      <c r="X358" s="52"/>
    </row>
    <row r="359" spans="1:24" x14ac:dyDescent="0.2">
      <c r="A359" s="49"/>
      <c r="B359" s="50"/>
      <c r="C359" s="51"/>
      <c r="D359" s="135"/>
      <c r="E359" s="51"/>
      <c r="F359" s="51"/>
      <c r="G359" s="51"/>
      <c r="H359" s="51"/>
      <c r="I359" s="52"/>
      <c r="J359" s="52"/>
      <c r="K359" s="52"/>
      <c r="L359" s="52"/>
      <c r="M359" s="52"/>
      <c r="N359" s="52"/>
      <c r="O359" s="52"/>
      <c r="P359" s="52"/>
      <c r="Q359" s="52"/>
      <c r="R359" s="52"/>
      <c r="S359" s="52"/>
      <c r="T359" s="52"/>
      <c r="U359" s="52"/>
      <c r="V359" s="52"/>
      <c r="W359" s="52"/>
      <c r="X359" s="52"/>
    </row>
    <row r="360" spans="1:24" x14ac:dyDescent="0.2">
      <c r="A360" s="49"/>
      <c r="B360" s="50"/>
      <c r="C360" s="51"/>
      <c r="D360" s="135"/>
      <c r="E360" s="51"/>
      <c r="F360" s="51"/>
      <c r="G360" s="51"/>
      <c r="H360" s="51"/>
      <c r="I360" s="52"/>
      <c r="J360" s="52"/>
      <c r="K360" s="52"/>
      <c r="L360" s="52"/>
      <c r="M360" s="52"/>
      <c r="N360" s="52"/>
      <c r="O360" s="52"/>
      <c r="P360" s="52"/>
      <c r="Q360" s="52"/>
      <c r="R360" s="52"/>
      <c r="S360" s="52"/>
      <c r="T360" s="52"/>
      <c r="U360" s="52"/>
      <c r="V360" s="52"/>
      <c r="W360" s="52"/>
      <c r="X360" s="52"/>
    </row>
    <row r="361" spans="1:24" x14ac:dyDescent="0.2">
      <c r="A361" s="49"/>
      <c r="B361" s="50"/>
      <c r="C361" s="51"/>
      <c r="D361" s="135"/>
      <c r="E361" s="51"/>
      <c r="F361" s="51"/>
      <c r="G361" s="51"/>
      <c r="H361" s="51"/>
      <c r="I361" s="52"/>
      <c r="J361" s="52"/>
      <c r="K361" s="52"/>
      <c r="L361" s="52"/>
      <c r="M361" s="52"/>
      <c r="N361" s="52"/>
      <c r="O361" s="52"/>
      <c r="P361" s="52"/>
      <c r="Q361" s="52"/>
      <c r="R361" s="52"/>
      <c r="S361" s="52"/>
      <c r="T361" s="52"/>
      <c r="U361" s="52"/>
      <c r="V361" s="52"/>
      <c r="W361" s="52"/>
      <c r="X361" s="52"/>
    </row>
    <row r="362" spans="1:24" x14ac:dyDescent="0.2">
      <c r="A362" s="49"/>
      <c r="B362" s="50"/>
      <c r="C362" s="51"/>
      <c r="D362" s="135"/>
      <c r="E362" s="51"/>
      <c r="F362" s="51"/>
      <c r="G362" s="51"/>
      <c r="H362" s="51"/>
      <c r="I362" s="52"/>
      <c r="J362" s="52"/>
      <c r="K362" s="52"/>
      <c r="L362" s="52"/>
      <c r="M362" s="52"/>
      <c r="N362" s="52"/>
      <c r="O362" s="52"/>
      <c r="P362" s="52"/>
      <c r="Q362" s="52"/>
      <c r="R362" s="52"/>
      <c r="S362" s="52"/>
      <c r="T362" s="52"/>
      <c r="U362" s="52"/>
      <c r="V362" s="52"/>
      <c r="W362" s="52"/>
      <c r="X362" s="52"/>
    </row>
    <row r="363" spans="1:24" x14ac:dyDescent="0.2">
      <c r="A363" s="49"/>
      <c r="B363" s="50"/>
      <c r="C363" s="51"/>
      <c r="D363" s="135"/>
      <c r="E363" s="51"/>
      <c r="F363" s="51"/>
      <c r="G363" s="51"/>
      <c r="H363" s="51"/>
      <c r="I363" s="52"/>
      <c r="J363" s="52"/>
      <c r="K363" s="52"/>
      <c r="L363" s="52"/>
      <c r="M363" s="52"/>
      <c r="N363" s="52"/>
      <c r="O363" s="52"/>
      <c r="P363" s="52"/>
      <c r="Q363" s="52"/>
      <c r="R363" s="52"/>
      <c r="S363" s="52"/>
      <c r="T363" s="52"/>
      <c r="U363" s="52"/>
      <c r="V363" s="52"/>
      <c r="W363" s="52"/>
      <c r="X363" s="52"/>
    </row>
    <row r="364" spans="1:24" x14ac:dyDescent="0.2">
      <c r="A364" s="49"/>
      <c r="B364" s="50"/>
      <c r="C364" s="51"/>
      <c r="D364" s="135"/>
      <c r="E364" s="51"/>
      <c r="F364" s="51"/>
      <c r="G364" s="51"/>
      <c r="H364" s="51"/>
      <c r="I364" s="52"/>
      <c r="J364" s="52"/>
      <c r="K364" s="52"/>
      <c r="L364" s="52"/>
      <c r="M364" s="52"/>
      <c r="N364" s="52"/>
      <c r="O364" s="52"/>
      <c r="P364" s="52"/>
      <c r="Q364" s="52"/>
      <c r="R364" s="52"/>
      <c r="S364" s="52"/>
      <c r="T364" s="52"/>
      <c r="U364" s="52"/>
      <c r="V364" s="52"/>
      <c r="W364" s="52"/>
      <c r="X364" s="52"/>
    </row>
    <row r="365" spans="1:24" x14ac:dyDescent="0.2">
      <c r="A365" s="49"/>
      <c r="B365" s="50"/>
      <c r="C365" s="51"/>
      <c r="D365" s="135"/>
      <c r="E365" s="51"/>
      <c r="F365" s="51"/>
      <c r="G365" s="51"/>
      <c r="H365" s="51"/>
      <c r="I365" s="52"/>
      <c r="J365" s="52"/>
      <c r="K365" s="52"/>
      <c r="L365" s="52"/>
      <c r="M365" s="52"/>
      <c r="N365" s="52"/>
      <c r="O365" s="52"/>
      <c r="P365" s="52"/>
      <c r="Q365" s="52"/>
      <c r="R365" s="52"/>
      <c r="S365" s="52"/>
      <c r="T365" s="52"/>
      <c r="U365" s="52"/>
      <c r="V365" s="52"/>
      <c r="W365" s="52"/>
      <c r="X365" s="52"/>
    </row>
    <row r="366" spans="1:24" x14ac:dyDescent="0.2">
      <c r="A366" s="49"/>
      <c r="B366" s="50"/>
      <c r="C366" s="51"/>
      <c r="D366" s="135"/>
      <c r="E366" s="51"/>
      <c r="F366" s="51"/>
      <c r="G366" s="51"/>
      <c r="H366" s="51"/>
      <c r="I366" s="52"/>
      <c r="J366" s="52"/>
      <c r="K366" s="52"/>
      <c r="L366" s="52"/>
      <c r="M366" s="52"/>
      <c r="N366" s="52"/>
      <c r="O366" s="52"/>
      <c r="P366" s="52"/>
      <c r="Q366" s="52"/>
      <c r="R366" s="52"/>
      <c r="S366" s="52"/>
      <c r="T366" s="52"/>
      <c r="U366" s="52"/>
      <c r="V366" s="52"/>
      <c r="W366" s="52"/>
      <c r="X366" s="52"/>
    </row>
    <row r="367" spans="1:24" x14ac:dyDescent="0.2">
      <c r="A367" s="49"/>
      <c r="B367" s="50"/>
      <c r="C367" s="51"/>
      <c r="D367" s="135"/>
      <c r="E367" s="51"/>
      <c r="F367" s="51"/>
      <c r="G367" s="51"/>
      <c r="H367" s="51"/>
      <c r="I367" s="52"/>
      <c r="J367" s="52"/>
      <c r="K367" s="52"/>
      <c r="L367" s="52"/>
      <c r="M367" s="52"/>
      <c r="N367" s="52"/>
      <c r="O367" s="52"/>
      <c r="P367" s="52"/>
      <c r="Q367" s="52"/>
      <c r="R367" s="52"/>
      <c r="S367" s="52"/>
      <c r="T367" s="52"/>
      <c r="U367" s="52"/>
      <c r="V367" s="52"/>
      <c r="W367" s="52"/>
      <c r="X367" s="52"/>
    </row>
    <row r="368" spans="1:24" x14ac:dyDescent="0.2">
      <c r="A368" s="49"/>
      <c r="B368" s="50"/>
      <c r="C368" s="51"/>
      <c r="D368" s="135"/>
      <c r="E368" s="51"/>
      <c r="F368" s="51"/>
      <c r="G368" s="51"/>
      <c r="H368" s="51"/>
      <c r="I368" s="52"/>
      <c r="J368" s="52"/>
      <c r="K368" s="52"/>
      <c r="L368" s="52"/>
      <c r="M368" s="52"/>
      <c r="N368" s="52"/>
      <c r="O368" s="52"/>
      <c r="P368" s="52"/>
      <c r="Q368" s="52"/>
      <c r="R368" s="52"/>
      <c r="S368" s="52"/>
      <c r="T368" s="52"/>
      <c r="U368" s="52"/>
      <c r="V368" s="52"/>
      <c r="W368" s="52"/>
      <c r="X368" s="52"/>
    </row>
    <row r="369" spans="1:24" x14ac:dyDescent="0.2">
      <c r="A369" s="49"/>
      <c r="B369" s="50"/>
      <c r="C369" s="51"/>
      <c r="D369" s="135"/>
      <c r="E369" s="51"/>
      <c r="F369" s="51"/>
      <c r="G369" s="51"/>
      <c r="H369" s="51"/>
      <c r="I369" s="52"/>
      <c r="J369" s="52"/>
      <c r="K369" s="52"/>
      <c r="L369" s="52"/>
      <c r="M369" s="52"/>
      <c r="N369" s="52"/>
      <c r="O369" s="52"/>
      <c r="P369" s="52"/>
      <c r="Q369" s="52"/>
      <c r="R369" s="52"/>
      <c r="S369" s="52"/>
      <c r="T369" s="52"/>
      <c r="U369" s="52"/>
      <c r="V369" s="52"/>
      <c r="W369" s="52"/>
      <c r="X369" s="52"/>
    </row>
    <row r="370" spans="1:24" x14ac:dyDescent="0.2">
      <c r="A370" s="49"/>
      <c r="B370" s="50"/>
      <c r="C370" s="51"/>
      <c r="D370" s="135"/>
      <c r="E370" s="51"/>
      <c r="F370" s="51"/>
      <c r="G370" s="51"/>
      <c r="H370" s="51"/>
      <c r="I370" s="52"/>
      <c r="J370" s="52"/>
      <c r="K370" s="52"/>
      <c r="L370" s="52"/>
      <c r="M370" s="52"/>
      <c r="N370" s="52"/>
      <c r="O370" s="52"/>
      <c r="P370" s="52"/>
      <c r="Q370" s="52"/>
      <c r="R370" s="52"/>
      <c r="S370" s="52"/>
      <c r="T370" s="52"/>
      <c r="U370" s="52"/>
      <c r="V370" s="52"/>
      <c r="W370" s="52"/>
      <c r="X370" s="52"/>
    </row>
    <row r="371" spans="1:24" x14ac:dyDescent="0.2">
      <c r="A371" s="49"/>
      <c r="B371" s="50"/>
      <c r="C371" s="51"/>
      <c r="D371" s="135"/>
      <c r="E371" s="51"/>
      <c r="F371" s="51"/>
      <c r="G371" s="51"/>
      <c r="H371" s="51"/>
      <c r="I371" s="52"/>
      <c r="J371" s="52"/>
      <c r="K371" s="52"/>
      <c r="L371" s="52"/>
      <c r="M371" s="52"/>
      <c r="N371" s="52"/>
      <c r="O371" s="52"/>
      <c r="P371" s="52"/>
      <c r="Q371" s="52"/>
      <c r="R371" s="52"/>
      <c r="S371" s="52"/>
      <c r="T371" s="52"/>
      <c r="U371" s="52"/>
      <c r="V371" s="52"/>
      <c r="W371" s="52"/>
      <c r="X371" s="52"/>
    </row>
    <row r="372" spans="1:24" x14ac:dyDescent="0.2">
      <c r="A372" s="49"/>
      <c r="B372" s="50"/>
      <c r="C372" s="51"/>
      <c r="D372" s="135"/>
      <c r="E372" s="51"/>
      <c r="F372" s="51"/>
      <c r="G372" s="51"/>
      <c r="H372" s="51"/>
      <c r="I372" s="52"/>
      <c r="J372" s="52"/>
      <c r="K372" s="52"/>
      <c r="L372" s="52"/>
      <c r="M372" s="52"/>
      <c r="N372" s="52"/>
      <c r="O372" s="52"/>
      <c r="P372" s="52"/>
      <c r="Q372" s="52"/>
      <c r="R372" s="52"/>
      <c r="S372" s="52"/>
      <c r="T372" s="52"/>
      <c r="U372" s="52"/>
      <c r="V372" s="52"/>
      <c r="W372" s="52"/>
      <c r="X372" s="52"/>
    </row>
    <row r="373" spans="1:24" x14ac:dyDescent="0.2">
      <c r="A373" s="49"/>
      <c r="B373" s="50"/>
      <c r="C373" s="51"/>
      <c r="D373" s="135"/>
      <c r="E373" s="51"/>
      <c r="F373" s="51"/>
      <c r="G373" s="51"/>
      <c r="H373" s="51"/>
      <c r="I373" s="52"/>
      <c r="J373" s="52"/>
      <c r="K373" s="52"/>
      <c r="L373" s="52"/>
      <c r="M373" s="52"/>
      <c r="N373" s="52"/>
      <c r="O373" s="52"/>
      <c r="P373" s="52"/>
      <c r="Q373" s="52"/>
      <c r="R373" s="52"/>
      <c r="S373" s="52"/>
      <c r="T373" s="52"/>
      <c r="U373" s="52"/>
      <c r="V373" s="52"/>
      <c r="W373" s="52"/>
      <c r="X373" s="52"/>
    </row>
    <row r="374" spans="1:24" x14ac:dyDescent="0.2">
      <c r="A374" s="49"/>
      <c r="B374" s="50"/>
      <c r="C374" s="51"/>
      <c r="D374" s="135"/>
      <c r="E374" s="51"/>
      <c r="F374" s="51"/>
      <c r="G374" s="51"/>
      <c r="H374" s="51"/>
      <c r="I374" s="52"/>
      <c r="J374" s="52"/>
      <c r="K374" s="52"/>
      <c r="L374" s="52"/>
      <c r="M374" s="52"/>
      <c r="N374" s="52"/>
      <c r="O374" s="52"/>
      <c r="P374" s="52"/>
      <c r="Q374" s="52"/>
      <c r="R374" s="52"/>
      <c r="S374" s="52"/>
      <c r="T374" s="52"/>
      <c r="U374" s="52"/>
      <c r="V374" s="52"/>
      <c r="W374" s="52"/>
      <c r="X374" s="52"/>
    </row>
    <row r="375" spans="1:24" x14ac:dyDescent="0.2">
      <c r="A375" s="49"/>
      <c r="B375" s="50"/>
      <c r="C375" s="51"/>
      <c r="D375" s="135"/>
      <c r="E375" s="51"/>
      <c r="F375" s="51"/>
      <c r="G375" s="51"/>
      <c r="H375" s="51"/>
      <c r="I375" s="52"/>
      <c r="J375" s="52"/>
      <c r="K375" s="52"/>
      <c r="L375" s="52"/>
      <c r="M375" s="52"/>
      <c r="N375" s="52"/>
      <c r="O375" s="52"/>
      <c r="P375" s="52"/>
      <c r="Q375" s="52"/>
      <c r="R375" s="52"/>
      <c r="S375" s="52"/>
      <c r="T375" s="52"/>
      <c r="U375" s="52"/>
      <c r="V375" s="52"/>
      <c r="W375" s="52"/>
      <c r="X375" s="52"/>
    </row>
    <row r="376" spans="1:24" x14ac:dyDescent="0.2">
      <c r="A376" s="49"/>
      <c r="B376" s="50"/>
      <c r="C376" s="51"/>
      <c r="D376" s="135"/>
      <c r="E376" s="51"/>
      <c r="F376" s="51"/>
      <c r="G376" s="51"/>
      <c r="H376" s="51"/>
      <c r="I376" s="52"/>
      <c r="J376" s="52"/>
      <c r="K376" s="52"/>
      <c r="L376" s="52"/>
      <c r="M376" s="52"/>
      <c r="N376" s="52"/>
      <c r="O376" s="52"/>
      <c r="P376" s="52"/>
      <c r="Q376" s="52"/>
      <c r="R376" s="52"/>
      <c r="S376" s="52"/>
      <c r="T376" s="52"/>
      <c r="U376" s="52"/>
      <c r="V376" s="52"/>
      <c r="W376" s="52"/>
      <c r="X376" s="52"/>
    </row>
    <row r="377" spans="1:24" x14ac:dyDescent="0.2">
      <c r="A377" s="49"/>
      <c r="B377" s="50"/>
      <c r="C377" s="51"/>
      <c r="D377" s="135"/>
      <c r="E377" s="51"/>
      <c r="F377" s="51"/>
      <c r="G377" s="51"/>
      <c r="H377" s="51"/>
      <c r="I377" s="52"/>
      <c r="J377" s="52"/>
      <c r="K377" s="52"/>
      <c r="L377" s="52"/>
      <c r="M377" s="52"/>
      <c r="N377" s="52"/>
      <c r="O377" s="52"/>
      <c r="P377" s="52"/>
      <c r="Q377" s="52"/>
      <c r="R377" s="52"/>
      <c r="S377" s="52"/>
      <c r="T377" s="52"/>
      <c r="U377" s="52"/>
      <c r="V377" s="52"/>
      <c r="W377" s="52"/>
      <c r="X377" s="52"/>
    </row>
    <row r="378" spans="1:24" x14ac:dyDescent="0.2">
      <c r="A378" s="49"/>
      <c r="B378" s="50"/>
      <c r="C378" s="51"/>
      <c r="D378" s="135"/>
      <c r="E378" s="51"/>
      <c r="F378" s="51"/>
      <c r="G378" s="51"/>
      <c r="H378" s="51"/>
      <c r="I378" s="52"/>
      <c r="J378" s="52"/>
      <c r="K378" s="52"/>
      <c r="L378" s="52"/>
      <c r="M378" s="52"/>
      <c r="N378" s="52"/>
      <c r="O378" s="52"/>
      <c r="P378" s="52"/>
      <c r="Q378" s="52"/>
      <c r="R378" s="52"/>
      <c r="S378" s="52"/>
      <c r="T378" s="52"/>
      <c r="U378" s="52"/>
      <c r="V378" s="52"/>
      <c r="W378" s="52"/>
      <c r="X378" s="52"/>
    </row>
    <row r="379" spans="1:24" x14ac:dyDescent="0.2">
      <c r="A379" s="49"/>
      <c r="B379" s="50"/>
      <c r="C379" s="51"/>
      <c r="D379" s="135"/>
      <c r="E379" s="51"/>
      <c r="F379" s="51"/>
      <c r="G379" s="51"/>
      <c r="H379" s="51"/>
      <c r="I379" s="52"/>
      <c r="J379" s="52"/>
      <c r="K379" s="52"/>
      <c r="L379" s="52"/>
      <c r="M379" s="52"/>
      <c r="N379" s="52"/>
      <c r="O379" s="52"/>
      <c r="P379" s="52"/>
      <c r="Q379" s="52"/>
      <c r="R379" s="52"/>
      <c r="S379" s="52"/>
      <c r="T379" s="52"/>
      <c r="U379" s="52"/>
      <c r="V379" s="52"/>
      <c r="W379" s="52"/>
      <c r="X379" s="52"/>
    </row>
    <row r="380" spans="1:24" x14ac:dyDescent="0.2">
      <c r="A380" s="49"/>
      <c r="B380" s="50"/>
      <c r="C380" s="51"/>
      <c r="D380" s="135"/>
      <c r="E380" s="51"/>
      <c r="F380" s="51"/>
      <c r="G380" s="51"/>
      <c r="H380" s="51"/>
      <c r="I380" s="52"/>
      <c r="J380" s="52"/>
      <c r="K380" s="52"/>
      <c r="L380" s="52"/>
      <c r="M380" s="52"/>
      <c r="N380" s="52"/>
      <c r="O380" s="52"/>
      <c r="P380" s="52"/>
      <c r="Q380" s="52"/>
      <c r="R380" s="52"/>
      <c r="S380" s="52"/>
      <c r="T380" s="52"/>
      <c r="U380" s="52"/>
      <c r="V380" s="52"/>
      <c r="W380" s="52"/>
      <c r="X380" s="52"/>
    </row>
    <row r="381" spans="1:24" x14ac:dyDescent="0.2">
      <c r="A381" s="49"/>
      <c r="B381" s="50"/>
      <c r="C381" s="51"/>
      <c r="D381" s="135"/>
      <c r="E381" s="51"/>
      <c r="F381" s="51"/>
      <c r="G381" s="51"/>
      <c r="H381" s="51"/>
      <c r="I381" s="52"/>
      <c r="J381" s="52"/>
      <c r="K381" s="52"/>
      <c r="L381" s="52"/>
      <c r="M381" s="52"/>
      <c r="N381" s="52"/>
      <c r="O381" s="52"/>
      <c r="P381" s="52"/>
      <c r="Q381" s="52"/>
      <c r="R381" s="52"/>
      <c r="S381" s="52"/>
      <c r="T381" s="52"/>
      <c r="U381" s="52"/>
      <c r="V381" s="52"/>
      <c r="W381" s="52"/>
      <c r="X381" s="52"/>
    </row>
    <row r="382" spans="1:24" x14ac:dyDescent="0.2">
      <c r="A382" s="49"/>
      <c r="B382" s="50"/>
      <c r="C382" s="51"/>
      <c r="D382" s="135"/>
      <c r="E382" s="51"/>
      <c r="F382" s="51"/>
      <c r="G382" s="51"/>
      <c r="H382" s="51"/>
      <c r="I382" s="52"/>
      <c r="J382" s="52"/>
      <c r="K382" s="52"/>
      <c r="L382" s="52"/>
      <c r="M382" s="52"/>
      <c r="N382" s="52"/>
      <c r="O382" s="52"/>
      <c r="P382" s="52"/>
      <c r="Q382" s="52"/>
      <c r="R382" s="52"/>
      <c r="S382" s="52"/>
      <c r="T382" s="52"/>
      <c r="U382" s="52"/>
      <c r="V382" s="52"/>
      <c r="W382" s="52"/>
      <c r="X382" s="52"/>
    </row>
    <row r="383" spans="1:24" x14ac:dyDescent="0.2">
      <c r="A383" s="49"/>
      <c r="B383" s="50"/>
      <c r="C383" s="51"/>
      <c r="D383" s="135"/>
      <c r="E383" s="51"/>
      <c r="F383" s="51"/>
      <c r="G383" s="51"/>
      <c r="H383" s="51"/>
      <c r="I383" s="52"/>
      <c r="J383" s="52"/>
      <c r="K383" s="52"/>
      <c r="L383" s="52"/>
      <c r="M383" s="52"/>
      <c r="N383" s="52"/>
      <c r="O383" s="52"/>
      <c r="P383" s="52"/>
      <c r="Q383" s="52"/>
      <c r="R383" s="52"/>
      <c r="S383" s="52"/>
      <c r="T383" s="52"/>
      <c r="U383" s="52"/>
      <c r="V383" s="52"/>
      <c r="W383" s="52"/>
      <c r="X383" s="52"/>
    </row>
    <row r="384" spans="1:24" x14ac:dyDescent="0.2">
      <c r="A384" s="49"/>
      <c r="B384" s="50"/>
      <c r="C384" s="51"/>
      <c r="D384" s="135"/>
      <c r="E384" s="51"/>
      <c r="F384" s="51"/>
      <c r="G384" s="51"/>
      <c r="H384" s="51"/>
      <c r="I384" s="52"/>
      <c r="J384" s="52"/>
      <c r="K384" s="52"/>
      <c r="L384" s="52"/>
      <c r="M384" s="52"/>
      <c r="N384" s="52"/>
      <c r="O384" s="52"/>
      <c r="P384" s="52"/>
      <c r="Q384" s="52"/>
      <c r="R384" s="52"/>
      <c r="S384" s="52"/>
      <c r="T384" s="52"/>
      <c r="U384" s="52"/>
      <c r="V384" s="52"/>
      <c r="W384" s="52"/>
      <c r="X384" s="52"/>
    </row>
    <row r="385" spans="1:24" x14ac:dyDescent="0.2">
      <c r="A385" s="49"/>
      <c r="B385" s="50"/>
      <c r="C385" s="51"/>
      <c r="D385" s="135"/>
      <c r="E385" s="51"/>
      <c r="F385" s="51"/>
      <c r="G385" s="51"/>
      <c r="H385" s="51"/>
      <c r="I385" s="52"/>
      <c r="J385" s="52"/>
      <c r="K385" s="52"/>
      <c r="L385" s="52"/>
      <c r="M385" s="52"/>
      <c r="N385" s="52"/>
      <c r="O385" s="52"/>
      <c r="P385" s="52"/>
      <c r="Q385" s="52"/>
      <c r="R385" s="52"/>
      <c r="S385" s="52"/>
      <c r="T385" s="52"/>
      <c r="U385" s="52"/>
      <c r="V385" s="52"/>
      <c r="W385" s="52"/>
      <c r="X385" s="52"/>
    </row>
    <row r="386" spans="1:24" x14ac:dyDescent="0.2">
      <c r="A386" s="49"/>
      <c r="B386" s="50"/>
      <c r="C386" s="51"/>
      <c r="D386" s="135"/>
      <c r="E386" s="51"/>
      <c r="F386" s="51"/>
      <c r="G386" s="51"/>
      <c r="H386" s="51"/>
      <c r="I386" s="52"/>
      <c r="J386" s="52"/>
      <c r="K386" s="52"/>
      <c r="L386" s="52"/>
      <c r="M386" s="52"/>
      <c r="N386" s="52"/>
      <c r="O386" s="52"/>
      <c r="P386" s="52"/>
      <c r="Q386" s="52"/>
      <c r="R386" s="52"/>
      <c r="S386" s="52"/>
      <c r="T386" s="52"/>
      <c r="U386" s="52"/>
      <c r="V386" s="52"/>
      <c r="W386" s="52"/>
      <c r="X386" s="52"/>
    </row>
    <row r="387" spans="1:24" x14ac:dyDescent="0.2">
      <c r="A387" s="49"/>
      <c r="B387" s="50"/>
      <c r="C387" s="51"/>
      <c r="D387" s="135"/>
      <c r="E387" s="51"/>
      <c r="F387" s="51"/>
      <c r="G387" s="51"/>
      <c r="H387" s="51"/>
      <c r="I387" s="52"/>
      <c r="J387" s="52"/>
      <c r="K387" s="52"/>
      <c r="L387" s="52"/>
      <c r="M387" s="52"/>
      <c r="N387" s="52"/>
      <c r="O387" s="52"/>
      <c r="P387" s="52"/>
      <c r="Q387" s="52"/>
      <c r="R387" s="52"/>
      <c r="S387" s="52"/>
      <c r="T387" s="52"/>
      <c r="U387" s="52"/>
      <c r="V387" s="52"/>
      <c r="W387" s="52"/>
      <c r="X387" s="52"/>
    </row>
    <row r="388" spans="1:24" x14ac:dyDescent="0.2">
      <c r="A388" s="49"/>
      <c r="B388" s="50"/>
      <c r="C388" s="51"/>
      <c r="D388" s="135"/>
      <c r="E388" s="51"/>
      <c r="F388" s="51"/>
      <c r="G388" s="51"/>
      <c r="H388" s="51"/>
      <c r="I388" s="52"/>
      <c r="J388" s="52"/>
      <c r="K388" s="52"/>
      <c r="L388" s="52"/>
      <c r="M388" s="52"/>
      <c r="N388" s="52"/>
      <c r="O388" s="52"/>
      <c r="P388" s="52"/>
      <c r="Q388" s="52"/>
      <c r="R388" s="52"/>
      <c r="S388" s="52"/>
      <c r="T388" s="52"/>
      <c r="U388" s="52"/>
      <c r="V388" s="52"/>
      <c r="W388" s="52"/>
      <c r="X388" s="52"/>
    </row>
    <row r="389" spans="1:24" x14ac:dyDescent="0.2">
      <c r="A389" s="49"/>
      <c r="B389" s="50"/>
      <c r="C389" s="51"/>
      <c r="D389" s="135"/>
      <c r="E389" s="51"/>
      <c r="F389" s="51"/>
      <c r="G389" s="51"/>
      <c r="H389" s="51"/>
      <c r="I389" s="52"/>
      <c r="J389" s="52"/>
      <c r="K389" s="52"/>
      <c r="L389" s="52"/>
      <c r="M389" s="52"/>
      <c r="N389" s="52"/>
      <c r="O389" s="52"/>
      <c r="P389" s="52"/>
      <c r="Q389" s="52"/>
      <c r="R389" s="52"/>
      <c r="S389" s="52"/>
      <c r="T389" s="52"/>
      <c r="U389" s="52"/>
      <c r="V389" s="52"/>
      <c r="W389" s="52"/>
      <c r="X389" s="52"/>
    </row>
    <row r="390" spans="1:24" x14ac:dyDescent="0.2">
      <c r="A390" s="49"/>
      <c r="B390" s="50"/>
      <c r="C390" s="51"/>
      <c r="D390" s="135"/>
      <c r="E390" s="51"/>
      <c r="F390" s="51"/>
      <c r="G390" s="51"/>
      <c r="H390" s="51"/>
      <c r="I390" s="52"/>
      <c r="J390" s="52"/>
      <c r="K390" s="52"/>
      <c r="L390" s="52"/>
      <c r="M390" s="52"/>
      <c r="N390" s="52"/>
      <c r="O390" s="52"/>
      <c r="P390" s="52"/>
      <c r="Q390" s="52"/>
      <c r="R390" s="52"/>
      <c r="S390" s="52"/>
      <c r="T390" s="52"/>
      <c r="U390" s="52"/>
      <c r="V390" s="52"/>
      <c r="W390" s="52"/>
      <c r="X390" s="52"/>
    </row>
    <row r="391" spans="1:24" x14ac:dyDescent="0.2">
      <c r="A391" s="49"/>
      <c r="B391" s="50"/>
      <c r="C391" s="51"/>
      <c r="D391" s="135"/>
      <c r="E391" s="51"/>
      <c r="F391" s="51"/>
      <c r="G391" s="51"/>
      <c r="H391" s="51"/>
      <c r="I391" s="52"/>
      <c r="J391" s="52"/>
      <c r="K391" s="52"/>
      <c r="L391" s="52"/>
      <c r="M391" s="52"/>
      <c r="N391" s="52"/>
      <c r="O391" s="52"/>
      <c r="P391" s="52"/>
      <c r="Q391" s="52"/>
      <c r="R391" s="52"/>
      <c r="S391" s="52"/>
      <c r="T391" s="52"/>
      <c r="U391" s="52"/>
      <c r="V391" s="52"/>
      <c r="W391" s="52"/>
      <c r="X391" s="52"/>
    </row>
    <row r="392" spans="1:24" x14ac:dyDescent="0.2">
      <c r="A392" s="49"/>
      <c r="B392" s="50"/>
      <c r="C392" s="51"/>
      <c r="D392" s="135"/>
      <c r="E392" s="51"/>
      <c r="F392" s="51"/>
      <c r="G392" s="51"/>
      <c r="H392" s="51"/>
      <c r="I392" s="52"/>
      <c r="J392" s="52"/>
      <c r="K392" s="52"/>
      <c r="L392" s="52"/>
      <c r="M392" s="52"/>
      <c r="N392" s="52"/>
      <c r="O392" s="52"/>
      <c r="P392" s="52"/>
      <c r="Q392" s="52"/>
      <c r="R392" s="52"/>
      <c r="S392" s="52"/>
      <c r="T392" s="52"/>
      <c r="U392" s="52"/>
      <c r="V392" s="52"/>
      <c r="W392" s="52"/>
      <c r="X392" s="52"/>
    </row>
    <row r="393" spans="1:24" x14ac:dyDescent="0.2">
      <c r="A393" s="49"/>
      <c r="B393" s="50"/>
      <c r="C393" s="51"/>
      <c r="D393" s="135"/>
      <c r="E393" s="51"/>
      <c r="F393" s="51"/>
      <c r="G393" s="51"/>
      <c r="H393" s="51"/>
      <c r="I393" s="52"/>
      <c r="J393" s="52"/>
      <c r="K393" s="52"/>
      <c r="L393" s="52"/>
      <c r="M393" s="52"/>
      <c r="N393" s="52"/>
      <c r="O393" s="52"/>
      <c r="P393" s="52"/>
      <c r="Q393" s="52"/>
      <c r="R393" s="52"/>
      <c r="S393" s="52"/>
      <c r="T393" s="52"/>
      <c r="U393" s="52"/>
      <c r="V393" s="52"/>
      <c r="W393" s="52"/>
      <c r="X393" s="52"/>
    </row>
    <row r="394" spans="1:24" x14ac:dyDescent="0.2">
      <c r="A394" s="49"/>
      <c r="B394" s="50"/>
      <c r="C394" s="51"/>
      <c r="D394" s="135"/>
      <c r="E394" s="51"/>
      <c r="F394" s="51"/>
      <c r="G394" s="51"/>
      <c r="H394" s="51"/>
      <c r="I394" s="52"/>
      <c r="J394" s="52"/>
      <c r="K394" s="52"/>
      <c r="L394" s="52"/>
      <c r="M394" s="52"/>
      <c r="N394" s="52"/>
      <c r="O394" s="52"/>
      <c r="P394" s="52"/>
      <c r="Q394" s="52"/>
      <c r="R394" s="52"/>
      <c r="S394" s="52"/>
      <c r="T394" s="52"/>
      <c r="U394" s="52"/>
      <c r="V394" s="52"/>
      <c r="W394" s="52"/>
      <c r="X394" s="52"/>
    </row>
    <row r="395" spans="1:24" x14ac:dyDescent="0.2">
      <c r="A395" s="49"/>
      <c r="B395" s="50"/>
      <c r="C395" s="51"/>
      <c r="D395" s="135"/>
      <c r="E395" s="51"/>
      <c r="F395" s="51"/>
      <c r="G395" s="51"/>
      <c r="H395" s="51"/>
      <c r="I395" s="52"/>
      <c r="J395" s="52"/>
      <c r="K395" s="52"/>
      <c r="L395" s="52"/>
      <c r="M395" s="52"/>
      <c r="N395" s="52"/>
      <c r="O395" s="52"/>
      <c r="P395" s="52"/>
      <c r="Q395" s="52"/>
      <c r="R395" s="52"/>
      <c r="S395" s="52"/>
      <c r="T395" s="52"/>
      <c r="U395" s="52"/>
      <c r="V395" s="52"/>
      <c r="W395" s="52"/>
      <c r="X395" s="52"/>
    </row>
    <row r="396" spans="1:24" x14ac:dyDescent="0.2">
      <c r="A396" s="49"/>
      <c r="B396" s="50"/>
      <c r="C396" s="51"/>
      <c r="D396" s="135"/>
      <c r="E396" s="51"/>
      <c r="F396" s="51"/>
      <c r="G396" s="51"/>
      <c r="H396" s="51"/>
      <c r="I396" s="52"/>
      <c r="J396" s="52"/>
      <c r="K396" s="52"/>
      <c r="L396" s="52"/>
      <c r="M396" s="52"/>
      <c r="N396" s="52"/>
      <c r="O396" s="52"/>
      <c r="P396" s="52"/>
      <c r="Q396" s="52"/>
      <c r="R396" s="52"/>
      <c r="S396" s="52"/>
      <c r="T396" s="52"/>
      <c r="U396" s="52"/>
      <c r="V396" s="52"/>
      <c r="W396" s="52"/>
      <c r="X396" s="52"/>
    </row>
    <row r="397" spans="1:24" x14ac:dyDescent="0.2">
      <c r="A397" s="49"/>
      <c r="B397" s="50"/>
      <c r="C397" s="51"/>
      <c r="D397" s="135"/>
      <c r="E397" s="51"/>
      <c r="F397" s="51"/>
      <c r="G397" s="51"/>
      <c r="H397" s="51"/>
      <c r="I397" s="52"/>
      <c r="J397" s="52"/>
      <c r="K397" s="52"/>
      <c r="L397" s="52"/>
      <c r="M397" s="52"/>
      <c r="N397" s="52"/>
      <c r="O397" s="52"/>
      <c r="P397" s="52"/>
      <c r="Q397" s="52"/>
      <c r="R397" s="52"/>
      <c r="S397" s="52"/>
      <c r="T397" s="52"/>
      <c r="U397" s="52"/>
      <c r="V397" s="52"/>
      <c r="W397" s="52"/>
      <c r="X397" s="52"/>
    </row>
    <row r="398" spans="1:24" x14ac:dyDescent="0.2">
      <c r="A398" s="49"/>
      <c r="B398" s="50"/>
      <c r="C398" s="51"/>
      <c r="D398" s="135"/>
      <c r="E398" s="51"/>
      <c r="F398" s="51"/>
      <c r="G398" s="51"/>
      <c r="H398" s="51"/>
      <c r="I398" s="52"/>
      <c r="J398" s="52"/>
      <c r="K398" s="52"/>
      <c r="L398" s="52"/>
      <c r="M398" s="52"/>
      <c r="N398" s="52"/>
      <c r="O398" s="52"/>
      <c r="P398" s="52"/>
      <c r="Q398" s="52"/>
      <c r="R398" s="52"/>
      <c r="S398" s="52"/>
      <c r="T398" s="52"/>
      <c r="U398" s="52"/>
      <c r="V398" s="52"/>
      <c r="W398" s="52"/>
      <c r="X398" s="52"/>
    </row>
    <row r="399" spans="1:24" x14ac:dyDescent="0.2">
      <c r="A399" s="49"/>
      <c r="B399" s="50"/>
      <c r="C399" s="51"/>
      <c r="D399" s="135"/>
      <c r="E399" s="51"/>
      <c r="F399" s="51"/>
      <c r="G399" s="51"/>
      <c r="H399" s="51"/>
      <c r="I399" s="52"/>
      <c r="J399" s="52"/>
      <c r="K399" s="52"/>
      <c r="L399" s="52"/>
      <c r="M399" s="52"/>
      <c r="N399" s="52"/>
      <c r="O399" s="52"/>
      <c r="P399" s="52"/>
      <c r="Q399" s="52"/>
      <c r="R399" s="52"/>
      <c r="S399" s="52"/>
      <c r="T399" s="52"/>
      <c r="U399" s="52"/>
      <c r="V399" s="52"/>
      <c r="W399" s="52"/>
      <c r="X399" s="52"/>
    </row>
    <row r="400" spans="1:24" x14ac:dyDescent="0.2">
      <c r="A400" s="49"/>
      <c r="B400" s="50"/>
      <c r="C400" s="51"/>
      <c r="D400" s="135"/>
      <c r="E400" s="51"/>
      <c r="F400" s="51"/>
      <c r="G400" s="51"/>
      <c r="H400" s="51"/>
      <c r="I400" s="52"/>
      <c r="J400" s="52"/>
      <c r="K400" s="52"/>
      <c r="L400" s="52"/>
      <c r="M400" s="52"/>
      <c r="N400" s="52"/>
      <c r="O400" s="52"/>
      <c r="P400" s="52"/>
      <c r="Q400" s="52"/>
      <c r="R400" s="52"/>
      <c r="S400" s="52"/>
      <c r="T400" s="52"/>
      <c r="U400" s="52"/>
      <c r="V400" s="52"/>
      <c r="W400" s="52"/>
      <c r="X400" s="52"/>
    </row>
    <row r="401" spans="1:24" x14ac:dyDescent="0.2">
      <c r="A401" s="49"/>
      <c r="B401" s="50"/>
      <c r="C401" s="51"/>
      <c r="D401" s="135"/>
      <c r="E401" s="51"/>
      <c r="F401" s="51"/>
      <c r="G401" s="51"/>
      <c r="H401" s="51"/>
      <c r="I401" s="52"/>
      <c r="J401" s="52"/>
      <c r="K401" s="52"/>
      <c r="L401" s="52"/>
      <c r="M401" s="52"/>
      <c r="N401" s="52"/>
      <c r="O401" s="52"/>
      <c r="P401" s="52"/>
      <c r="Q401" s="52"/>
      <c r="R401" s="52"/>
      <c r="S401" s="52"/>
      <c r="T401" s="52"/>
      <c r="U401" s="52"/>
      <c r="V401" s="52"/>
      <c r="W401" s="52"/>
      <c r="X401" s="52"/>
    </row>
    <row r="402" spans="1:24" x14ac:dyDescent="0.2">
      <c r="A402" s="49"/>
      <c r="B402" s="50"/>
      <c r="C402" s="51"/>
      <c r="D402" s="135"/>
      <c r="E402" s="51"/>
      <c r="F402" s="51"/>
      <c r="G402" s="51"/>
      <c r="H402" s="51"/>
      <c r="I402" s="52"/>
      <c r="J402" s="52"/>
      <c r="K402" s="52"/>
      <c r="L402" s="52"/>
      <c r="M402" s="52"/>
      <c r="N402" s="52"/>
      <c r="O402" s="52"/>
      <c r="P402" s="52"/>
      <c r="Q402" s="52"/>
      <c r="R402" s="52"/>
      <c r="S402" s="52"/>
      <c r="T402" s="52"/>
      <c r="U402" s="52"/>
      <c r="V402" s="52"/>
      <c r="W402" s="52"/>
      <c r="X402" s="52"/>
    </row>
    <row r="403" spans="1:24" x14ac:dyDescent="0.2">
      <c r="A403" s="49"/>
      <c r="B403" s="50"/>
      <c r="C403" s="51"/>
      <c r="D403" s="135"/>
      <c r="E403" s="51"/>
      <c r="F403" s="51"/>
      <c r="G403" s="51"/>
      <c r="H403" s="51"/>
      <c r="I403" s="52"/>
      <c r="J403" s="52"/>
      <c r="K403" s="52"/>
      <c r="L403" s="52"/>
      <c r="M403" s="52"/>
      <c r="N403" s="52"/>
      <c r="O403" s="52"/>
      <c r="P403" s="52"/>
      <c r="Q403" s="52"/>
      <c r="R403" s="52"/>
      <c r="S403" s="52"/>
      <c r="T403" s="52"/>
      <c r="U403" s="52"/>
      <c r="V403" s="52"/>
      <c r="W403" s="52"/>
      <c r="X403" s="52"/>
    </row>
    <row r="404" spans="1:24" x14ac:dyDescent="0.2">
      <c r="A404" s="49"/>
      <c r="B404" s="50"/>
      <c r="C404" s="51"/>
      <c r="D404" s="135"/>
      <c r="E404" s="51"/>
      <c r="F404" s="51"/>
      <c r="G404" s="51"/>
      <c r="H404" s="51"/>
      <c r="I404" s="52"/>
      <c r="J404" s="52"/>
      <c r="K404" s="52"/>
      <c r="L404" s="52"/>
      <c r="M404" s="52"/>
      <c r="N404" s="52"/>
      <c r="O404" s="52"/>
      <c r="P404" s="52"/>
      <c r="Q404" s="52"/>
      <c r="R404" s="52"/>
      <c r="S404" s="52"/>
      <c r="T404" s="52"/>
      <c r="U404" s="52"/>
      <c r="V404" s="52"/>
      <c r="W404" s="52"/>
      <c r="X404" s="52"/>
    </row>
    <row r="405" spans="1:24" x14ac:dyDescent="0.2">
      <c r="A405" s="49"/>
      <c r="B405" s="50"/>
      <c r="C405" s="51"/>
      <c r="D405" s="135"/>
      <c r="E405" s="51"/>
      <c r="F405" s="51"/>
      <c r="G405" s="51"/>
      <c r="H405" s="51"/>
      <c r="I405" s="52"/>
      <c r="J405" s="52"/>
      <c r="K405" s="52"/>
      <c r="L405" s="52"/>
      <c r="M405" s="52"/>
      <c r="N405" s="52"/>
      <c r="O405" s="52"/>
      <c r="P405" s="52"/>
      <c r="Q405" s="52"/>
      <c r="R405" s="52"/>
      <c r="S405" s="52"/>
      <c r="T405" s="52"/>
      <c r="U405" s="52"/>
      <c r="V405" s="52"/>
      <c r="W405" s="52"/>
      <c r="X405" s="52"/>
    </row>
    <row r="406" spans="1:24" x14ac:dyDescent="0.2">
      <c r="A406" s="49"/>
      <c r="B406" s="50"/>
      <c r="C406" s="51"/>
      <c r="D406" s="135"/>
      <c r="E406" s="51"/>
      <c r="F406" s="51"/>
      <c r="G406" s="51"/>
      <c r="H406" s="51"/>
      <c r="I406" s="52"/>
      <c r="J406" s="52"/>
      <c r="K406" s="52"/>
      <c r="L406" s="52"/>
      <c r="M406" s="52"/>
      <c r="N406" s="52"/>
      <c r="O406" s="52"/>
      <c r="P406" s="52"/>
      <c r="Q406" s="52"/>
      <c r="R406" s="52"/>
      <c r="S406" s="52"/>
      <c r="T406" s="52"/>
      <c r="U406" s="52"/>
      <c r="V406" s="52"/>
      <c r="W406" s="52"/>
      <c r="X406" s="52"/>
    </row>
    <row r="407" spans="1:24" x14ac:dyDescent="0.2">
      <c r="A407" s="49"/>
      <c r="B407" s="50"/>
      <c r="C407" s="51"/>
      <c r="D407" s="135"/>
      <c r="E407" s="51"/>
      <c r="F407" s="51"/>
      <c r="G407" s="51"/>
      <c r="H407" s="51"/>
      <c r="I407" s="52"/>
      <c r="J407" s="52"/>
      <c r="K407" s="52"/>
      <c r="L407" s="52"/>
      <c r="M407" s="52"/>
      <c r="N407" s="52"/>
      <c r="O407" s="52"/>
      <c r="P407" s="52"/>
      <c r="Q407" s="52"/>
      <c r="R407" s="52"/>
      <c r="S407" s="52"/>
      <c r="T407" s="52"/>
      <c r="U407" s="52"/>
      <c r="V407" s="52"/>
      <c r="W407" s="52"/>
      <c r="X407" s="52"/>
    </row>
    <row r="408" spans="1:24" x14ac:dyDescent="0.2">
      <c r="A408" s="49"/>
      <c r="B408" s="50"/>
      <c r="C408" s="51"/>
      <c r="D408" s="135"/>
      <c r="E408" s="51"/>
      <c r="F408" s="51"/>
      <c r="G408" s="51"/>
      <c r="H408" s="51"/>
      <c r="I408" s="52"/>
      <c r="J408" s="52"/>
      <c r="K408" s="52"/>
      <c r="L408" s="52"/>
      <c r="M408" s="52"/>
      <c r="N408" s="52"/>
      <c r="O408" s="52"/>
      <c r="P408" s="52"/>
      <c r="Q408" s="52"/>
      <c r="R408" s="52"/>
      <c r="S408" s="52"/>
      <c r="T408" s="52"/>
      <c r="U408" s="52"/>
      <c r="V408" s="52"/>
      <c r="W408" s="52"/>
      <c r="X408" s="52"/>
    </row>
    <row r="409" spans="1:24" x14ac:dyDescent="0.2">
      <c r="A409" s="49"/>
      <c r="B409" s="50"/>
      <c r="C409" s="51"/>
      <c r="D409" s="135"/>
      <c r="E409" s="51"/>
      <c r="F409" s="51"/>
      <c r="G409" s="51"/>
      <c r="H409" s="51"/>
      <c r="I409" s="52"/>
      <c r="J409" s="52"/>
      <c r="K409" s="52"/>
      <c r="L409" s="52"/>
      <c r="M409" s="52"/>
      <c r="N409" s="52"/>
      <c r="O409" s="52"/>
      <c r="P409" s="52"/>
      <c r="Q409" s="52"/>
      <c r="R409" s="52"/>
      <c r="S409" s="52"/>
      <c r="T409" s="52"/>
      <c r="U409" s="52"/>
      <c r="V409" s="52"/>
      <c r="W409" s="52"/>
      <c r="X409" s="52"/>
    </row>
    <row r="410" spans="1:24" x14ac:dyDescent="0.2">
      <c r="A410" s="49"/>
      <c r="B410" s="50"/>
      <c r="C410" s="51"/>
      <c r="D410" s="135"/>
      <c r="E410" s="51"/>
      <c r="F410" s="51"/>
      <c r="G410" s="51"/>
      <c r="H410" s="51"/>
      <c r="I410" s="52"/>
      <c r="J410" s="52"/>
      <c r="K410" s="52"/>
      <c r="L410" s="52"/>
      <c r="M410" s="52"/>
      <c r="N410" s="52"/>
      <c r="O410" s="52"/>
      <c r="P410" s="52"/>
      <c r="Q410" s="52"/>
      <c r="R410" s="52"/>
      <c r="S410" s="52"/>
      <c r="T410" s="52"/>
      <c r="U410" s="52"/>
      <c r="V410" s="52"/>
      <c r="W410" s="52"/>
      <c r="X410" s="52"/>
    </row>
    <row r="411" spans="1:24" x14ac:dyDescent="0.2">
      <c r="A411" s="49"/>
      <c r="B411" s="50"/>
      <c r="C411" s="51"/>
      <c r="D411" s="135"/>
      <c r="E411" s="51"/>
      <c r="F411" s="51"/>
      <c r="G411" s="51"/>
      <c r="H411" s="51"/>
      <c r="I411" s="52"/>
      <c r="J411" s="52"/>
      <c r="K411" s="52"/>
      <c r="L411" s="52"/>
      <c r="M411" s="52"/>
      <c r="N411" s="52"/>
      <c r="O411" s="52"/>
      <c r="P411" s="52"/>
      <c r="Q411" s="52"/>
      <c r="R411" s="52"/>
      <c r="S411" s="52"/>
      <c r="T411" s="52"/>
      <c r="U411" s="52"/>
      <c r="V411" s="52"/>
      <c r="W411" s="52"/>
      <c r="X411" s="52"/>
    </row>
    <row r="412" spans="1:24" x14ac:dyDescent="0.2">
      <c r="A412" s="49"/>
      <c r="B412" s="50"/>
      <c r="C412" s="51"/>
      <c r="D412" s="135"/>
      <c r="E412" s="51"/>
      <c r="F412" s="51"/>
      <c r="G412" s="51"/>
      <c r="H412" s="51"/>
      <c r="I412" s="52"/>
      <c r="J412" s="52"/>
      <c r="K412" s="52"/>
      <c r="L412" s="52"/>
      <c r="M412" s="52"/>
      <c r="N412" s="52"/>
      <c r="O412" s="52"/>
      <c r="P412" s="52"/>
      <c r="Q412" s="52"/>
      <c r="R412" s="52"/>
      <c r="S412" s="52"/>
      <c r="T412" s="52"/>
      <c r="U412" s="52"/>
      <c r="V412" s="52"/>
      <c r="W412" s="52"/>
      <c r="X412" s="52"/>
    </row>
    <row r="413" spans="1:24" x14ac:dyDescent="0.2">
      <c r="A413" s="49"/>
      <c r="B413" s="50"/>
      <c r="C413" s="51"/>
      <c r="D413" s="135"/>
      <c r="E413" s="51"/>
      <c r="F413" s="51"/>
      <c r="G413" s="51"/>
      <c r="H413" s="51"/>
      <c r="I413" s="52"/>
      <c r="J413" s="52"/>
      <c r="K413" s="52"/>
      <c r="L413" s="52"/>
      <c r="M413" s="52"/>
      <c r="N413" s="52"/>
      <c r="O413" s="52"/>
      <c r="P413" s="52"/>
      <c r="Q413" s="52"/>
      <c r="R413" s="52"/>
      <c r="S413" s="52"/>
      <c r="T413" s="52"/>
      <c r="U413" s="52"/>
      <c r="V413" s="52"/>
      <c r="W413" s="52"/>
      <c r="X413" s="52"/>
    </row>
    <row r="414" spans="1:24" x14ac:dyDescent="0.2">
      <c r="A414" s="49"/>
      <c r="B414" s="50"/>
      <c r="C414" s="51"/>
      <c r="D414" s="135"/>
      <c r="E414" s="51"/>
      <c r="F414" s="51"/>
      <c r="G414" s="51"/>
      <c r="H414" s="51"/>
      <c r="I414" s="52"/>
      <c r="J414" s="52"/>
      <c r="K414" s="52"/>
      <c r="L414" s="52"/>
      <c r="M414" s="52"/>
      <c r="N414" s="52"/>
      <c r="O414" s="52"/>
      <c r="P414" s="52"/>
      <c r="Q414" s="52"/>
      <c r="R414" s="52"/>
      <c r="S414" s="52"/>
      <c r="T414" s="52"/>
      <c r="U414" s="52"/>
      <c r="V414" s="52"/>
      <c r="W414" s="52"/>
      <c r="X414" s="52"/>
    </row>
    <row r="415" spans="1:24" x14ac:dyDescent="0.2">
      <c r="A415" s="49"/>
      <c r="B415" s="50"/>
      <c r="C415" s="51"/>
      <c r="D415" s="135"/>
      <c r="E415" s="51"/>
      <c r="F415" s="51"/>
      <c r="G415" s="51"/>
      <c r="H415" s="51"/>
      <c r="I415" s="52"/>
      <c r="J415" s="52"/>
      <c r="K415" s="52"/>
      <c r="L415" s="52"/>
      <c r="M415" s="52"/>
      <c r="N415" s="52"/>
      <c r="O415" s="52"/>
      <c r="P415" s="52"/>
      <c r="Q415" s="52"/>
      <c r="R415" s="52"/>
      <c r="S415" s="52"/>
      <c r="T415" s="52"/>
      <c r="U415" s="52"/>
      <c r="V415" s="52"/>
      <c r="W415" s="52"/>
      <c r="X415" s="52"/>
    </row>
    <row r="416" spans="1:24" x14ac:dyDescent="0.2">
      <c r="A416" s="49"/>
      <c r="B416" s="50"/>
      <c r="C416" s="51"/>
      <c r="D416" s="135"/>
      <c r="E416" s="51"/>
      <c r="F416" s="51"/>
      <c r="G416" s="51"/>
      <c r="H416" s="51"/>
      <c r="I416" s="52"/>
      <c r="J416" s="52"/>
      <c r="K416" s="52"/>
      <c r="L416" s="52"/>
      <c r="M416" s="52"/>
      <c r="N416" s="52"/>
      <c r="O416" s="52"/>
      <c r="P416" s="52"/>
      <c r="Q416" s="52"/>
      <c r="R416" s="52"/>
      <c r="S416" s="52"/>
      <c r="T416" s="52"/>
      <c r="U416" s="52"/>
      <c r="V416" s="52"/>
      <c r="W416" s="52"/>
      <c r="X416" s="52"/>
    </row>
    <row r="417" spans="1:24" x14ac:dyDescent="0.2">
      <c r="A417" s="49"/>
      <c r="B417" s="50"/>
      <c r="C417" s="51"/>
      <c r="D417" s="135"/>
      <c r="E417" s="51"/>
      <c r="F417" s="51"/>
      <c r="G417" s="51"/>
      <c r="H417" s="51"/>
      <c r="I417" s="52"/>
      <c r="J417" s="52"/>
      <c r="K417" s="52"/>
      <c r="L417" s="52"/>
      <c r="M417" s="52"/>
      <c r="N417" s="52"/>
      <c r="O417" s="52"/>
      <c r="P417" s="52"/>
      <c r="Q417" s="52"/>
      <c r="R417" s="52"/>
      <c r="S417" s="52"/>
      <c r="T417" s="52"/>
      <c r="U417" s="52"/>
      <c r="V417" s="52"/>
      <c r="W417" s="52"/>
      <c r="X417" s="52"/>
    </row>
    <row r="418" spans="1:24" x14ac:dyDescent="0.2">
      <c r="A418" s="49"/>
      <c r="B418" s="50"/>
      <c r="C418" s="51"/>
      <c r="D418" s="135"/>
      <c r="E418" s="51"/>
      <c r="F418" s="51"/>
      <c r="G418" s="51"/>
      <c r="H418" s="51"/>
      <c r="I418" s="52"/>
      <c r="J418" s="52"/>
      <c r="K418" s="52"/>
      <c r="L418" s="52"/>
      <c r="M418" s="52"/>
      <c r="N418" s="52"/>
      <c r="O418" s="52"/>
      <c r="P418" s="52"/>
      <c r="Q418" s="52"/>
      <c r="R418" s="52"/>
      <c r="S418" s="52"/>
      <c r="T418" s="52"/>
      <c r="U418" s="52"/>
      <c r="V418" s="52"/>
      <c r="W418" s="52"/>
      <c r="X418" s="52"/>
    </row>
    <row r="419" spans="1:24" x14ac:dyDescent="0.2">
      <c r="A419" s="49"/>
      <c r="B419" s="50"/>
      <c r="C419" s="51"/>
      <c r="D419" s="135"/>
      <c r="E419" s="51"/>
      <c r="F419" s="51"/>
      <c r="G419" s="51"/>
      <c r="H419" s="51"/>
      <c r="I419" s="52"/>
      <c r="J419" s="52"/>
      <c r="K419" s="52"/>
      <c r="L419" s="52"/>
      <c r="M419" s="52"/>
      <c r="N419" s="52"/>
      <c r="O419" s="52"/>
      <c r="P419" s="52"/>
      <c r="Q419" s="52"/>
      <c r="R419" s="52"/>
      <c r="S419" s="52"/>
      <c r="T419" s="52"/>
      <c r="U419" s="52"/>
      <c r="V419" s="52"/>
      <c r="W419" s="52"/>
      <c r="X419" s="52"/>
    </row>
    <row r="420" spans="1:24" x14ac:dyDescent="0.2">
      <c r="A420" s="49"/>
      <c r="B420" s="50"/>
      <c r="C420" s="51"/>
      <c r="D420" s="135"/>
      <c r="E420" s="51"/>
      <c r="F420" s="51"/>
      <c r="G420" s="51"/>
      <c r="H420" s="51"/>
      <c r="I420" s="52"/>
      <c r="J420" s="52"/>
      <c r="K420" s="52"/>
      <c r="L420" s="52"/>
      <c r="M420" s="52"/>
      <c r="N420" s="52"/>
      <c r="O420" s="52"/>
      <c r="P420" s="52"/>
      <c r="Q420" s="52"/>
      <c r="R420" s="52"/>
      <c r="S420" s="52"/>
      <c r="T420" s="52"/>
      <c r="U420" s="52"/>
      <c r="V420" s="52"/>
      <c r="W420" s="52"/>
      <c r="X420" s="52"/>
    </row>
    <row r="421" spans="1:24" x14ac:dyDescent="0.2">
      <c r="A421" s="49"/>
      <c r="B421" s="50"/>
      <c r="C421" s="51"/>
      <c r="D421" s="135"/>
      <c r="E421" s="51"/>
      <c r="F421" s="51"/>
      <c r="G421" s="51"/>
      <c r="H421" s="51"/>
      <c r="I421" s="52"/>
      <c r="J421" s="52"/>
      <c r="K421" s="52"/>
      <c r="L421" s="52"/>
      <c r="M421" s="52"/>
      <c r="N421" s="52"/>
      <c r="O421" s="52"/>
      <c r="P421" s="52"/>
      <c r="Q421" s="52"/>
      <c r="R421" s="52"/>
      <c r="S421" s="52"/>
      <c r="T421" s="52"/>
      <c r="U421" s="52"/>
      <c r="V421" s="52"/>
      <c r="W421" s="52"/>
      <c r="X421" s="52"/>
    </row>
    <row r="422" spans="1:24" x14ac:dyDescent="0.2">
      <c r="A422" s="49"/>
      <c r="B422" s="50"/>
      <c r="C422" s="51"/>
      <c r="D422" s="135"/>
      <c r="E422" s="51"/>
      <c r="F422" s="51"/>
      <c r="G422" s="51"/>
      <c r="H422" s="51"/>
      <c r="I422" s="52"/>
      <c r="J422" s="52"/>
      <c r="K422" s="52"/>
      <c r="L422" s="52"/>
      <c r="M422" s="52"/>
      <c r="N422" s="52"/>
      <c r="O422" s="52"/>
      <c r="P422" s="52"/>
      <c r="Q422" s="52"/>
      <c r="R422" s="52"/>
      <c r="S422" s="52"/>
      <c r="T422" s="52"/>
      <c r="U422" s="52"/>
      <c r="V422" s="52"/>
      <c r="W422" s="52"/>
      <c r="X422" s="52"/>
    </row>
    <row r="423" spans="1:24" x14ac:dyDescent="0.2">
      <c r="A423" s="49"/>
      <c r="B423" s="50"/>
      <c r="C423" s="51"/>
      <c r="D423" s="135"/>
      <c r="E423" s="51"/>
      <c r="F423" s="51"/>
      <c r="G423" s="51"/>
      <c r="H423" s="51"/>
      <c r="I423" s="52"/>
      <c r="J423" s="52"/>
      <c r="K423" s="52"/>
      <c r="L423" s="52"/>
      <c r="M423" s="52"/>
      <c r="N423" s="52"/>
      <c r="O423" s="52"/>
      <c r="P423" s="52"/>
      <c r="Q423" s="52"/>
      <c r="R423" s="52"/>
      <c r="S423" s="52"/>
      <c r="T423" s="52"/>
      <c r="U423" s="52"/>
      <c r="V423" s="52"/>
      <c r="W423" s="52"/>
      <c r="X423" s="52"/>
    </row>
    <row r="424" spans="1:24" x14ac:dyDescent="0.2">
      <c r="A424" s="49"/>
      <c r="B424" s="50"/>
      <c r="C424" s="51"/>
      <c r="D424" s="135"/>
      <c r="E424" s="51"/>
      <c r="F424" s="51"/>
      <c r="G424" s="51"/>
      <c r="H424" s="51"/>
      <c r="I424" s="52"/>
      <c r="J424" s="52"/>
      <c r="K424" s="52"/>
      <c r="L424" s="52"/>
      <c r="M424" s="52"/>
      <c r="N424" s="52"/>
      <c r="O424" s="52"/>
      <c r="P424" s="52"/>
      <c r="Q424" s="52"/>
      <c r="R424" s="52"/>
      <c r="S424" s="52"/>
      <c r="T424" s="52"/>
      <c r="U424" s="52"/>
      <c r="V424" s="52"/>
      <c r="W424" s="52"/>
      <c r="X424" s="52"/>
    </row>
    <row r="425" spans="1:24" x14ac:dyDescent="0.2">
      <c r="A425" s="49"/>
      <c r="B425" s="50"/>
      <c r="C425" s="51"/>
      <c r="D425" s="135"/>
      <c r="E425" s="51"/>
      <c r="F425" s="51"/>
      <c r="G425" s="51"/>
      <c r="H425" s="51"/>
      <c r="I425" s="52"/>
      <c r="J425" s="52"/>
      <c r="K425" s="52"/>
      <c r="L425" s="52"/>
      <c r="M425" s="52"/>
      <c r="N425" s="52"/>
      <c r="O425" s="52"/>
      <c r="P425" s="52"/>
      <c r="Q425" s="52"/>
      <c r="R425" s="52"/>
      <c r="S425" s="52"/>
      <c r="T425" s="52"/>
      <c r="U425" s="52"/>
      <c r="V425" s="52"/>
      <c r="W425" s="52"/>
      <c r="X425" s="52"/>
    </row>
    <row r="426" spans="1:24" x14ac:dyDescent="0.2">
      <c r="A426" s="49"/>
      <c r="B426" s="50"/>
      <c r="C426" s="51"/>
      <c r="D426" s="135"/>
      <c r="E426" s="51"/>
      <c r="F426" s="51"/>
      <c r="G426" s="51"/>
      <c r="H426" s="51"/>
      <c r="I426" s="52"/>
      <c r="J426" s="52"/>
      <c r="K426" s="52"/>
      <c r="L426" s="52"/>
      <c r="M426" s="52"/>
      <c r="N426" s="52"/>
      <c r="O426" s="52"/>
      <c r="P426" s="52"/>
      <c r="Q426" s="52"/>
      <c r="R426" s="52"/>
      <c r="S426" s="52"/>
      <c r="T426" s="52"/>
      <c r="U426" s="52"/>
      <c r="V426" s="52"/>
      <c r="W426" s="52"/>
      <c r="X426" s="52"/>
    </row>
    <row r="427" spans="1:24" x14ac:dyDescent="0.2">
      <c r="A427" s="49"/>
      <c r="B427" s="50"/>
      <c r="C427" s="51"/>
      <c r="D427" s="135"/>
      <c r="E427" s="51"/>
      <c r="F427" s="51"/>
      <c r="G427" s="51"/>
      <c r="H427" s="51"/>
      <c r="I427" s="52"/>
      <c r="J427" s="52"/>
      <c r="K427" s="52"/>
      <c r="L427" s="52"/>
      <c r="M427" s="52"/>
      <c r="N427" s="52"/>
      <c r="O427" s="52"/>
      <c r="P427" s="52"/>
      <c r="Q427" s="52"/>
      <c r="R427" s="52"/>
      <c r="S427" s="52"/>
      <c r="T427" s="52"/>
      <c r="U427" s="52"/>
      <c r="V427" s="52"/>
      <c r="W427" s="52"/>
      <c r="X427" s="52"/>
    </row>
    <row r="428" spans="1:24" x14ac:dyDescent="0.2">
      <c r="A428" s="49"/>
      <c r="B428" s="50"/>
      <c r="C428" s="51"/>
      <c r="D428" s="135"/>
      <c r="E428" s="51"/>
      <c r="F428" s="51"/>
      <c r="G428" s="51"/>
      <c r="H428" s="51"/>
      <c r="I428" s="52"/>
      <c r="J428" s="52"/>
      <c r="K428" s="52"/>
      <c r="L428" s="52"/>
      <c r="M428" s="52"/>
      <c r="N428" s="52"/>
      <c r="O428" s="52"/>
      <c r="P428" s="52"/>
      <c r="Q428" s="52"/>
      <c r="R428" s="52"/>
      <c r="S428" s="52"/>
      <c r="T428" s="52"/>
      <c r="U428" s="52"/>
      <c r="V428" s="52"/>
      <c r="W428" s="52"/>
      <c r="X428" s="52"/>
    </row>
    <row r="429" spans="1:24" x14ac:dyDescent="0.2">
      <c r="A429" s="49"/>
      <c r="B429" s="50"/>
      <c r="C429" s="51"/>
      <c r="D429" s="135"/>
      <c r="E429" s="51"/>
      <c r="F429" s="51"/>
      <c r="G429" s="51"/>
      <c r="H429" s="51"/>
      <c r="I429" s="52"/>
      <c r="J429" s="52"/>
      <c r="K429" s="52"/>
      <c r="L429" s="52"/>
      <c r="M429" s="52"/>
      <c r="N429" s="52"/>
      <c r="O429" s="52"/>
      <c r="P429" s="52"/>
      <c r="Q429" s="52"/>
      <c r="R429" s="52"/>
      <c r="S429" s="52"/>
      <c r="T429" s="52"/>
      <c r="U429" s="52"/>
      <c r="V429" s="52"/>
      <c r="W429" s="52"/>
      <c r="X429" s="52"/>
    </row>
    <row r="430" spans="1:24" x14ac:dyDescent="0.2">
      <c r="A430" s="49"/>
      <c r="B430" s="50"/>
      <c r="C430" s="51"/>
      <c r="D430" s="135"/>
      <c r="E430" s="51"/>
      <c r="F430" s="51"/>
      <c r="G430" s="51"/>
      <c r="H430" s="51"/>
      <c r="I430" s="52"/>
      <c r="J430" s="52"/>
      <c r="K430" s="52"/>
      <c r="L430" s="52"/>
      <c r="M430" s="52"/>
      <c r="N430" s="52"/>
      <c r="O430" s="52"/>
      <c r="P430" s="52"/>
      <c r="Q430" s="52"/>
      <c r="R430" s="52"/>
      <c r="S430" s="52"/>
      <c r="T430" s="52"/>
      <c r="U430" s="52"/>
      <c r="V430" s="52"/>
      <c r="W430" s="52"/>
      <c r="X430" s="52"/>
    </row>
    <row r="431" spans="1:24" x14ac:dyDescent="0.2">
      <c r="A431" s="49"/>
      <c r="B431" s="50"/>
      <c r="C431" s="51"/>
      <c r="D431" s="135"/>
      <c r="E431" s="51"/>
      <c r="F431" s="51"/>
      <c r="G431" s="51"/>
      <c r="H431" s="51"/>
      <c r="I431" s="52"/>
      <c r="J431" s="52"/>
      <c r="K431" s="52"/>
      <c r="L431" s="52"/>
      <c r="M431" s="52"/>
      <c r="N431" s="52"/>
      <c r="O431" s="52"/>
      <c r="P431" s="52"/>
      <c r="Q431" s="52"/>
      <c r="R431" s="52"/>
      <c r="S431" s="52"/>
      <c r="T431" s="52"/>
      <c r="U431" s="52"/>
      <c r="V431" s="52"/>
      <c r="W431" s="52"/>
      <c r="X431" s="52"/>
    </row>
    <row r="432" spans="1:24" x14ac:dyDescent="0.2">
      <c r="A432" s="49"/>
      <c r="B432" s="50"/>
      <c r="C432" s="51"/>
      <c r="D432" s="135"/>
      <c r="E432" s="51"/>
      <c r="F432" s="51"/>
      <c r="G432" s="51"/>
      <c r="H432" s="51"/>
      <c r="I432" s="52"/>
      <c r="J432" s="52"/>
      <c r="K432" s="52"/>
      <c r="L432" s="52"/>
      <c r="M432" s="52"/>
      <c r="N432" s="52"/>
      <c r="O432" s="52"/>
      <c r="P432" s="52"/>
      <c r="Q432" s="52"/>
      <c r="R432" s="52"/>
      <c r="S432" s="52"/>
      <c r="T432" s="52"/>
      <c r="U432" s="52"/>
      <c r="V432" s="52"/>
      <c r="W432" s="52"/>
      <c r="X432" s="52"/>
    </row>
    <row r="433" spans="1:24" x14ac:dyDescent="0.2">
      <c r="A433" s="49"/>
      <c r="B433" s="50"/>
      <c r="C433" s="51"/>
      <c r="D433" s="135"/>
      <c r="E433" s="51"/>
      <c r="F433" s="51"/>
      <c r="G433" s="51"/>
      <c r="H433" s="51"/>
      <c r="I433" s="52"/>
      <c r="J433" s="52"/>
      <c r="K433" s="52"/>
      <c r="L433" s="52"/>
      <c r="M433" s="52"/>
      <c r="N433" s="52"/>
      <c r="O433" s="52"/>
      <c r="P433" s="52"/>
      <c r="Q433" s="52"/>
      <c r="R433" s="52"/>
      <c r="S433" s="52"/>
      <c r="T433" s="52"/>
      <c r="U433" s="52"/>
      <c r="V433" s="52"/>
      <c r="W433" s="52"/>
      <c r="X433" s="52"/>
    </row>
    <row r="434" spans="1:24" x14ac:dyDescent="0.2">
      <c r="A434" s="49"/>
      <c r="B434" s="50"/>
      <c r="C434" s="51"/>
      <c r="D434" s="135"/>
      <c r="E434" s="51"/>
      <c r="F434" s="51"/>
      <c r="G434" s="51"/>
      <c r="H434" s="51"/>
      <c r="I434" s="52"/>
      <c r="J434" s="52"/>
      <c r="K434" s="52"/>
      <c r="L434" s="52"/>
      <c r="M434" s="52"/>
      <c r="N434" s="52"/>
      <c r="O434" s="52"/>
      <c r="P434" s="52"/>
      <c r="Q434" s="52"/>
      <c r="R434" s="52"/>
      <c r="S434" s="52"/>
      <c r="T434" s="52"/>
      <c r="U434" s="52"/>
      <c r="V434" s="52"/>
      <c r="W434" s="52"/>
      <c r="X434" s="52"/>
    </row>
    <row r="435" spans="1:24" x14ac:dyDescent="0.2">
      <c r="A435" s="49"/>
      <c r="B435" s="50"/>
      <c r="C435" s="51"/>
      <c r="D435" s="135"/>
      <c r="E435" s="51"/>
      <c r="F435" s="51"/>
      <c r="G435" s="51"/>
      <c r="H435" s="51"/>
      <c r="I435" s="52"/>
      <c r="J435" s="52"/>
      <c r="K435" s="52"/>
      <c r="L435" s="52"/>
      <c r="M435" s="52"/>
      <c r="N435" s="52"/>
      <c r="O435" s="52"/>
      <c r="P435" s="52"/>
      <c r="Q435" s="52"/>
      <c r="R435" s="52"/>
      <c r="S435" s="52"/>
      <c r="T435" s="52"/>
      <c r="U435" s="52"/>
      <c r="V435" s="52"/>
      <c r="W435" s="52"/>
      <c r="X435" s="52"/>
    </row>
    <row r="436" spans="1:24" x14ac:dyDescent="0.2">
      <c r="A436" s="49"/>
      <c r="B436" s="50"/>
      <c r="C436" s="51"/>
      <c r="D436" s="135"/>
      <c r="E436" s="51"/>
      <c r="F436" s="51"/>
      <c r="G436" s="51"/>
      <c r="H436" s="51"/>
      <c r="I436" s="52"/>
      <c r="J436" s="52"/>
      <c r="K436" s="52"/>
      <c r="L436" s="52"/>
      <c r="M436" s="52"/>
      <c r="N436" s="52"/>
      <c r="O436" s="52"/>
      <c r="P436" s="52"/>
      <c r="Q436" s="52"/>
      <c r="R436" s="52"/>
      <c r="S436" s="52"/>
      <c r="T436" s="52"/>
      <c r="U436" s="52"/>
      <c r="V436" s="52"/>
      <c r="W436" s="52"/>
      <c r="X436" s="52"/>
    </row>
    <row r="437" spans="1:24" x14ac:dyDescent="0.2">
      <c r="A437" s="49"/>
      <c r="B437" s="50"/>
      <c r="C437" s="51"/>
      <c r="D437" s="135"/>
      <c r="E437" s="51"/>
      <c r="F437" s="51"/>
      <c r="G437" s="51"/>
      <c r="H437" s="51"/>
      <c r="I437" s="52"/>
      <c r="J437" s="52"/>
      <c r="K437" s="52"/>
      <c r="L437" s="52"/>
      <c r="M437" s="52"/>
      <c r="N437" s="52"/>
      <c r="O437" s="52"/>
      <c r="P437" s="52"/>
      <c r="Q437" s="52"/>
      <c r="R437" s="52"/>
      <c r="S437" s="52"/>
      <c r="T437" s="52"/>
      <c r="U437" s="52"/>
      <c r="V437" s="52"/>
      <c r="W437" s="52"/>
      <c r="X437" s="52"/>
    </row>
    <row r="438" spans="1:24" x14ac:dyDescent="0.2">
      <c r="A438" s="49"/>
      <c r="B438" s="50"/>
      <c r="C438" s="51"/>
      <c r="D438" s="135"/>
      <c r="E438" s="51"/>
      <c r="F438" s="51"/>
      <c r="G438" s="51"/>
      <c r="H438" s="51"/>
      <c r="I438" s="52"/>
      <c r="J438" s="52"/>
      <c r="K438" s="52"/>
      <c r="L438" s="52"/>
      <c r="M438" s="52"/>
      <c r="N438" s="52"/>
      <c r="O438" s="52"/>
      <c r="P438" s="52"/>
      <c r="Q438" s="52"/>
      <c r="R438" s="52"/>
      <c r="S438" s="52"/>
      <c r="T438" s="52"/>
      <c r="U438" s="52"/>
      <c r="V438" s="52"/>
      <c r="W438" s="52"/>
      <c r="X438" s="52"/>
    </row>
    <row r="439" spans="1:24" x14ac:dyDescent="0.2">
      <c r="A439" s="49"/>
      <c r="B439" s="50"/>
      <c r="C439" s="51"/>
      <c r="D439" s="135"/>
      <c r="E439" s="51"/>
      <c r="F439" s="51"/>
      <c r="G439" s="51"/>
      <c r="H439" s="51"/>
      <c r="I439" s="52"/>
      <c r="J439" s="52"/>
      <c r="K439" s="52"/>
      <c r="L439" s="52"/>
      <c r="M439" s="52"/>
      <c r="N439" s="52"/>
      <c r="O439" s="52"/>
      <c r="P439" s="52"/>
      <c r="Q439" s="52"/>
      <c r="R439" s="52"/>
      <c r="S439" s="52"/>
      <c r="T439" s="52"/>
      <c r="U439" s="52"/>
      <c r="V439" s="52"/>
      <c r="W439" s="52"/>
      <c r="X439" s="52"/>
    </row>
    <row r="440" spans="1:24" x14ac:dyDescent="0.2">
      <c r="A440" s="49"/>
      <c r="B440" s="50"/>
      <c r="C440" s="51"/>
      <c r="D440" s="135"/>
      <c r="E440" s="51"/>
      <c r="F440" s="51"/>
      <c r="G440" s="51"/>
      <c r="H440" s="51"/>
      <c r="I440" s="52"/>
      <c r="J440" s="52"/>
      <c r="K440" s="52"/>
      <c r="L440" s="52"/>
      <c r="M440" s="52"/>
      <c r="N440" s="52"/>
      <c r="O440" s="52"/>
      <c r="P440" s="52"/>
      <c r="Q440" s="52"/>
      <c r="R440" s="52"/>
      <c r="S440" s="52"/>
      <c r="T440" s="52"/>
      <c r="U440" s="52"/>
      <c r="V440" s="52"/>
      <c r="W440" s="52"/>
      <c r="X440" s="52"/>
    </row>
    <row r="441" spans="1:24" x14ac:dyDescent="0.2">
      <c r="A441" s="49"/>
      <c r="B441" s="50"/>
      <c r="C441" s="51"/>
      <c r="D441" s="135"/>
      <c r="E441" s="51"/>
      <c r="F441" s="51"/>
      <c r="G441" s="51"/>
      <c r="H441" s="51"/>
      <c r="I441" s="52"/>
      <c r="J441" s="52"/>
      <c r="K441" s="52"/>
      <c r="L441" s="52"/>
      <c r="M441" s="52"/>
      <c r="N441" s="52"/>
      <c r="O441" s="52"/>
      <c r="P441" s="52"/>
      <c r="Q441" s="52"/>
      <c r="R441" s="52"/>
      <c r="S441" s="52"/>
      <c r="T441" s="52"/>
      <c r="U441" s="52"/>
      <c r="V441" s="52"/>
      <c r="W441" s="52"/>
      <c r="X441" s="52"/>
    </row>
    <row r="442" spans="1:24" x14ac:dyDescent="0.2">
      <c r="A442" s="49"/>
      <c r="B442" s="50"/>
      <c r="C442" s="51"/>
      <c r="D442" s="135"/>
      <c r="E442" s="51"/>
      <c r="F442" s="51"/>
      <c r="G442" s="51"/>
      <c r="H442" s="51"/>
      <c r="I442" s="52"/>
      <c r="J442" s="52"/>
      <c r="K442" s="52"/>
      <c r="L442" s="52"/>
      <c r="M442" s="52"/>
      <c r="N442" s="52"/>
      <c r="O442" s="52"/>
      <c r="P442" s="52"/>
      <c r="Q442" s="52"/>
      <c r="R442" s="52"/>
      <c r="S442" s="52"/>
      <c r="T442" s="52"/>
      <c r="U442" s="52"/>
      <c r="V442" s="52"/>
      <c r="W442" s="52"/>
      <c r="X442" s="52"/>
    </row>
    <row r="443" spans="1:24" x14ac:dyDescent="0.2">
      <c r="A443" s="49"/>
      <c r="B443" s="50"/>
      <c r="C443" s="51"/>
      <c r="D443" s="135"/>
      <c r="E443" s="51"/>
      <c r="F443" s="51"/>
      <c r="G443" s="51"/>
      <c r="H443" s="51"/>
      <c r="I443" s="52"/>
      <c r="J443" s="52"/>
      <c r="K443" s="52"/>
      <c r="L443" s="52"/>
      <c r="M443" s="52"/>
      <c r="N443" s="52"/>
      <c r="O443" s="52"/>
      <c r="P443" s="52"/>
      <c r="Q443" s="52"/>
      <c r="R443" s="52"/>
      <c r="S443" s="52"/>
      <c r="T443" s="52"/>
      <c r="U443" s="52"/>
      <c r="V443" s="52"/>
      <c r="W443" s="52"/>
      <c r="X443" s="52"/>
    </row>
    <row r="444" spans="1:24" x14ac:dyDescent="0.2">
      <c r="A444" s="49"/>
      <c r="B444" s="50"/>
      <c r="C444" s="51"/>
      <c r="D444" s="135"/>
      <c r="E444" s="51"/>
      <c r="F444" s="51"/>
      <c r="G444" s="51"/>
      <c r="H444" s="51"/>
      <c r="I444" s="52"/>
      <c r="J444" s="52"/>
      <c r="K444" s="52"/>
      <c r="L444" s="52"/>
      <c r="M444" s="52"/>
      <c r="N444" s="52"/>
      <c r="O444" s="52"/>
      <c r="P444" s="52"/>
      <c r="Q444" s="52"/>
      <c r="R444" s="52"/>
      <c r="S444" s="52"/>
      <c r="T444" s="52"/>
      <c r="U444" s="52"/>
      <c r="V444" s="52"/>
      <c r="W444" s="52"/>
      <c r="X444" s="52"/>
    </row>
    <row r="445" spans="1:24" x14ac:dyDescent="0.2">
      <c r="A445" s="49"/>
      <c r="B445" s="50"/>
      <c r="C445" s="51"/>
      <c r="D445" s="135"/>
      <c r="E445" s="51"/>
      <c r="F445" s="51"/>
      <c r="G445" s="51"/>
      <c r="H445" s="51"/>
      <c r="I445" s="52"/>
      <c r="J445" s="52"/>
      <c r="K445" s="52"/>
      <c r="L445" s="52"/>
      <c r="M445" s="52"/>
      <c r="N445" s="52"/>
      <c r="O445" s="52"/>
      <c r="P445" s="52"/>
      <c r="Q445" s="52"/>
      <c r="R445" s="52"/>
      <c r="S445" s="52"/>
      <c r="T445" s="52"/>
      <c r="U445" s="52"/>
      <c r="V445" s="52"/>
      <c r="W445" s="52"/>
      <c r="X445" s="52"/>
    </row>
    <row r="446" spans="1:24" x14ac:dyDescent="0.2">
      <c r="A446" s="49"/>
      <c r="B446" s="50"/>
      <c r="C446" s="51"/>
      <c r="D446" s="135"/>
      <c r="E446" s="51"/>
      <c r="F446" s="51"/>
      <c r="G446" s="51"/>
      <c r="H446" s="51"/>
      <c r="I446" s="52"/>
      <c r="J446" s="52"/>
      <c r="K446" s="52"/>
      <c r="L446" s="52"/>
      <c r="M446" s="52"/>
      <c r="N446" s="52"/>
      <c r="O446" s="52"/>
      <c r="P446" s="52"/>
      <c r="Q446" s="52"/>
      <c r="R446" s="52"/>
      <c r="S446" s="52"/>
      <c r="T446" s="52"/>
      <c r="U446" s="52"/>
      <c r="V446" s="52"/>
      <c r="W446" s="52"/>
      <c r="X446" s="52"/>
    </row>
    <row r="447" spans="1:24" x14ac:dyDescent="0.2">
      <c r="A447" s="49"/>
      <c r="B447" s="50"/>
      <c r="C447" s="51"/>
      <c r="D447" s="135"/>
      <c r="E447" s="51"/>
      <c r="F447" s="51"/>
      <c r="G447" s="51"/>
      <c r="H447" s="51"/>
      <c r="I447" s="52"/>
      <c r="J447" s="52"/>
      <c r="K447" s="52"/>
      <c r="L447" s="52"/>
      <c r="M447" s="52"/>
      <c r="N447" s="52"/>
      <c r="O447" s="52"/>
      <c r="P447" s="52"/>
      <c r="Q447" s="52"/>
      <c r="R447" s="52"/>
      <c r="S447" s="52"/>
      <c r="T447" s="52"/>
      <c r="U447" s="52"/>
      <c r="V447" s="52"/>
      <c r="W447" s="52"/>
      <c r="X447" s="52"/>
    </row>
    <row r="448" spans="1:24" x14ac:dyDescent="0.2">
      <c r="A448" s="49"/>
      <c r="B448" s="50"/>
      <c r="C448" s="51"/>
      <c r="D448" s="135"/>
      <c r="E448" s="51"/>
      <c r="F448" s="51"/>
      <c r="G448" s="51"/>
      <c r="H448" s="51"/>
      <c r="I448" s="52"/>
      <c r="J448" s="52"/>
      <c r="K448" s="52"/>
      <c r="L448" s="52"/>
      <c r="M448" s="52"/>
      <c r="N448" s="52"/>
      <c r="O448" s="52"/>
      <c r="P448" s="52"/>
      <c r="Q448" s="52"/>
      <c r="R448" s="52"/>
      <c r="S448" s="52"/>
      <c r="T448" s="52"/>
      <c r="U448" s="52"/>
      <c r="V448" s="52"/>
      <c r="W448" s="52"/>
      <c r="X448" s="52"/>
    </row>
    <row r="449" spans="1:24" x14ac:dyDescent="0.2">
      <c r="A449" s="49"/>
      <c r="B449" s="50"/>
      <c r="C449" s="51"/>
      <c r="D449" s="135"/>
      <c r="E449" s="51"/>
      <c r="F449" s="51"/>
      <c r="G449" s="51"/>
      <c r="H449" s="51"/>
      <c r="I449" s="52"/>
      <c r="J449" s="52"/>
      <c r="K449" s="52"/>
      <c r="L449" s="52"/>
      <c r="M449" s="52"/>
      <c r="N449" s="52"/>
      <c r="O449" s="52"/>
      <c r="P449" s="52"/>
      <c r="Q449" s="52"/>
      <c r="R449" s="52"/>
      <c r="S449" s="52"/>
      <c r="T449" s="52"/>
      <c r="U449" s="52"/>
      <c r="V449" s="52"/>
      <c r="W449" s="52"/>
      <c r="X449" s="52"/>
    </row>
    <row r="450" spans="1:24" x14ac:dyDescent="0.2">
      <c r="A450" s="49"/>
      <c r="B450" s="50"/>
      <c r="C450" s="51"/>
      <c r="D450" s="135"/>
      <c r="E450" s="51"/>
      <c r="F450" s="51"/>
      <c r="G450" s="51"/>
      <c r="H450" s="51"/>
      <c r="I450" s="52"/>
      <c r="J450" s="52"/>
      <c r="K450" s="52"/>
      <c r="L450" s="52"/>
      <c r="M450" s="52"/>
      <c r="N450" s="52"/>
      <c r="O450" s="52"/>
      <c r="P450" s="52"/>
      <c r="Q450" s="52"/>
      <c r="R450" s="52"/>
      <c r="S450" s="52"/>
      <c r="T450" s="52"/>
      <c r="U450" s="52"/>
      <c r="V450" s="52"/>
      <c r="W450" s="52"/>
      <c r="X450" s="52"/>
    </row>
    <row r="451" spans="1:24" x14ac:dyDescent="0.2">
      <c r="A451" s="49"/>
      <c r="B451" s="50"/>
      <c r="C451" s="51"/>
      <c r="D451" s="135"/>
      <c r="E451" s="51"/>
      <c r="F451" s="51"/>
      <c r="G451" s="51"/>
      <c r="H451" s="51"/>
      <c r="I451" s="52"/>
      <c r="J451" s="52"/>
      <c r="K451" s="52"/>
      <c r="L451" s="52"/>
      <c r="M451" s="52"/>
      <c r="N451" s="52"/>
      <c r="O451" s="52"/>
      <c r="P451" s="52"/>
      <c r="Q451" s="52"/>
      <c r="R451" s="52"/>
      <c r="S451" s="52"/>
      <c r="T451" s="52"/>
      <c r="U451" s="52"/>
      <c r="V451" s="52"/>
      <c r="W451" s="52"/>
      <c r="X451" s="52"/>
    </row>
    <row r="452" spans="1:24" x14ac:dyDescent="0.2">
      <c r="A452" s="49"/>
      <c r="B452" s="50"/>
      <c r="C452" s="51"/>
      <c r="D452" s="135"/>
      <c r="E452" s="51"/>
      <c r="F452" s="51"/>
      <c r="G452" s="51"/>
      <c r="H452" s="51"/>
      <c r="I452" s="52"/>
      <c r="J452" s="52"/>
      <c r="K452" s="52"/>
      <c r="L452" s="52"/>
      <c r="M452" s="52"/>
      <c r="N452" s="52"/>
      <c r="O452" s="52"/>
      <c r="P452" s="52"/>
      <c r="Q452" s="52"/>
      <c r="R452" s="52"/>
      <c r="S452" s="52"/>
      <c r="T452" s="52"/>
      <c r="U452" s="52"/>
      <c r="V452" s="52"/>
      <c r="W452" s="52"/>
      <c r="X452" s="52"/>
    </row>
    <row r="453" spans="1:24" x14ac:dyDescent="0.2">
      <c r="A453" s="49"/>
      <c r="B453" s="50"/>
      <c r="C453" s="51"/>
      <c r="D453" s="135"/>
      <c r="E453" s="51"/>
      <c r="F453" s="51"/>
      <c r="G453" s="51"/>
      <c r="H453" s="51"/>
      <c r="I453" s="52"/>
      <c r="J453" s="52"/>
      <c r="K453" s="52"/>
      <c r="L453" s="52"/>
      <c r="M453" s="52"/>
      <c r="N453" s="52"/>
      <c r="O453" s="52"/>
      <c r="P453" s="52"/>
      <c r="Q453" s="52"/>
      <c r="R453" s="52"/>
      <c r="S453" s="52"/>
      <c r="T453" s="52"/>
      <c r="U453" s="52"/>
      <c r="V453" s="52"/>
      <c r="W453" s="52"/>
      <c r="X453" s="52"/>
    </row>
    <row r="454" spans="1:24" x14ac:dyDescent="0.2">
      <c r="A454" s="49"/>
      <c r="B454" s="50"/>
      <c r="C454" s="51"/>
      <c r="D454" s="135"/>
      <c r="E454" s="51"/>
      <c r="F454" s="51"/>
      <c r="G454" s="51"/>
      <c r="H454" s="51"/>
      <c r="I454" s="52"/>
      <c r="J454" s="52"/>
      <c r="K454" s="52"/>
      <c r="L454" s="52"/>
      <c r="M454" s="52"/>
      <c r="N454" s="52"/>
      <c r="O454" s="52"/>
      <c r="P454" s="52"/>
      <c r="Q454" s="52"/>
      <c r="R454" s="52"/>
      <c r="S454" s="52"/>
      <c r="T454" s="52"/>
      <c r="U454" s="52"/>
      <c r="V454" s="52"/>
      <c r="W454" s="52"/>
      <c r="X454" s="52"/>
    </row>
    <row r="455" spans="1:24" x14ac:dyDescent="0.2">
      <c r="A455" s="49"/>
      <c r="B455" s="50"/>
      <c r="C455" s="51"/>
      <c r="D455" s="135"/>
      <c r="E455" s="51"/>
      <c r="F455" s="51"/>
      <c r="G455" s="51"/>
      <c r="H455" s="51"/>
      <c r="I455" s="52"/>
      <c r="J455" s="52"/>
      <c r="K455" s="52"/>
      <c r="L455" s="52"/>
      <c r="M455" s="52"/>
      <c r="N455" s="52"/>
      <c r="O455" s="52"/>
      <c r="P455" s="52"/>
      <c r="Q455" s="52"/>
      <c r="R455" s="52"/>
      <c r="S455" s="52"/>
      <c r="T455" s="52"/>
      <c r="U455" s="52"/>
      <c r="V455" s="52"/>
      <c r="W455" s="52"/>
      <c r="X455" s="52"/>
    </row>
    <row r="456" spans="1:24" x14ac:dyDescent="0.2">
      <c r="A456" s="49"/>
      <c r="B456" s="50"/>
      <c r="C456" s="51"/>
      <c r="D456" s="135"/>
      <c r="E456" s="51"/>
      <c r="F456" s="51"/>
      <c r="G456" s="51"/>
      <c r="H456" s="51"/>
      <c r="I456" s="52"/>
      <c r="J456" s="52"/>
      <c r="K456" s="52"/>
      <c r="L456" s="52"/>
      <c r="M456" s="52"/>
      <c r="N456" s="52"/>
      <c r="O456" s="52"/>
      <c r="P456" s="52"/>
      <c r="Q456" s="52"/>
      <c r="R456" s="52"/>
      <c r="S456" s="52"/>
      <c r="T456" s="52"/>
      <c r="U456" s="52"/>
      <c r="V456" s="52"/>
      <c r="W456" s="52"/>
      <c r="X456" s="52"/>
    </row>
    <row r="457" spans="1:24" x14ac:dyDescent="0.2">
      <c r="A457" s="49"/>
      <c r="B457" s="50"/>
      <c r="C457" s="51"/>
      <c r="D457" s="135"/>
      <c r="E457" s="51"/>
      <c r="F457" s="51"/>
      <c r="G457" s="51"/>
      <c r="H457" s="51"/>
      <c r="I457" s="52"/>
      <c r="J457" s="52"/>
      <c r="K457" s="52"/>
      <c r="L457" s="52"/>
      <c r="M457" s="52"/>
      <c r="N457" s="52"/>
      <c r="O457" s="52"/>
      <c r="P457" s="52"/>
      <c r="Q457" s="52"/>
      <c r="R457" s="52"/>
      <c r="S457" s="52"/>
      <c r="T457" s="52"/>
      <c r="U457" s="52"/>
      <c r="V457" s="52"/>
      <c r="W457" s="52"/>
      <c r="X457" s="52"/>
    </row>
    <row r="458" spans="1:24" x14ac:dyDescent="0.2">
      <c r="A458" s="49"/>
      <c r="B458" s="50"/>
      <c r="C458" s="51"/>
      <c r="D458" s="135"/>
      <c r="E458" s="51"/>
      <c r="F458" s="51"/>
      <c r="G458" s="51"/>
      <c r="H458" s="51"/>
      <c r="I458" s="52"/>
      <c r="J458" s="52"/>
      <c r="K458" s="52"/>
      <c r="L458" s="52"/>
      <c r="M458" s="52"/>
      <c r="N458" s="52"/>
      <c r="O458" s="52"/>
      <c r="P458" s="52"/>
      <c r="Q458" s="52"/>
      <c r="R458" s="52"/>
      <c r="S458" s="52"/>
      <c r="T458" s="52"/>
      <c r="U458" s="52"/>
      <c r="V458" s="52"/>
      <c r="W458" s="52"/>
      <c r="X458" s="52"/>
    </row>
    <row r="459" spans="1:24" x14ac:dyDescent="0.2">
      <c r="A459" s="49"/>
      <c r="B459" s="50"/>
      <c r="C459" s="51"/>
      <c r="D459" s="135"/>
      <c r="E459" s="51"/>
      <c r="F459" s="51"/>
      <c r="G459" s="51"/>
      <c r="H459" s="51"/>
      <c r="I459" s="52"/>
      <c r="J459" s="52"/>
      <c r="K459" s="52"/>
      <c r="L459" s="52"/>
      <c r="M459" s="52"/>
      <c r="N459" s="52"/>
      <c r="O459" s="52"/>
      <c r="P459" s="52"/>
      <c r="Q459" s="52"/>
      <c r="R459" s="52"/>
      <c r="S459" s="52"/>
      <c r="T459" s="52"/>
      <c r="U459" s="52"/>
      <c r="V459" s="52"/>
      <c r="W459" s="52"/>
      <c r="X459" s="52"/>
    </row>
    <row r="460" spans="1:24" x14ac:dyDescent="0.2">
      <c r="A460" s="49"/>
      <c r="B460" s="50"/>
      <c r="C460" s="51"/>
      <c r="D460" s="135"/>
      <c r="E460" s="51"/>
      <c r="F460" s="51"/>
      <c r="G460" s="51"/>
      <c r="H460" s="51"/>
      <c r="I460" s="52"/>
      <c r="J460" s="52"/>
      <c r="K460" s="52"/>
      <c r="L460" s="52"/>
      <c r="M460" s="52"/>
      <c r="N460" s="52"/>
      <c r="O460" s="52"/>
      <c r="P460" s="52"/>
      <c r="Q460" s="52"/>
      <c r="R460" s="52"/>
      <c r="S460" s="52"/>
      <c r="T460" s="52"/>
      <c r="U460" s="52"/>
      <c r="V460" s="52"/>
      <c r="W460" s="52"/>
      <c r="X460" s="52"/>
    </row>
    <row r="461" spans="1:24" x14ac:dyDescent="0.2">
      <c r="A461" s="49"/>
      <c r="B461" s="50"/>
      <c r="C461" s="51"/>
      <c r="D461" s="135"/>
      <c r="E461" s="51"/>
      <c r="F461" s="51"/>
      <c r="G461" s="51"/>
      <c r="H461" s="51"/>
      <c r="I461" s="52"/>
      <c r="J461" s="52"/>
      <c r="K461" s="52"/>
      <c r="L461" s="52"/>
      <c r="M461" s="52"/>
      <c r="N461" s="52"/>
      <c r="O461" s="52"/>
      <c r="P461" s="52"/>
      <c r="Q461" s="52"/>
      <c r="R461" s="52"/>
      <c r="S461" s="52"/>
      <c r="T461" s="52"/>
      <c r="U461" s="52"/>
      <c r="V461" s="52"/>
      <c r="W461" s="52"/>
      <c r="X461" s="52"/>
    </row>
    <row r="462" spans="1:24" x14ac:dyDescent="0.2">
      <c r="A462" s="49"/>
      <c r="B462" s="50"/>
      <c r="C462" s="51"/>
      <c r="D462" s="135"/>
      <c r="E462" s="51"/>
      <c r="F462" s="51"/>
      <c r="G462" s="51"/>
      <c r="H462" s="51"/>
      <c r="I462" s="52"/>
      <c r="J462" s="52"/>
      <c r="K462" s="52"/>
      <c r="L462" s="52"/>
      <c r="M462" s="52"/>
      <c r="N462" s="52"/>
      <c r="O462" s="52"/>
      <c r="P462" s="52"/>
      <c r="Q462" s="52"/>
      <c r="R462" s="52"/>
      <c r="S462" s="52"/>
      <c r="T462" s="52"/>
      <c r="U462" s="52"/>
      <c r="V462" s="52"/>
      <c r="W462" s="52"/>
      <c r="X462" s="52"/>
    </row>
    <row r="463" spans="1:24" x14ac:dyDescent="0.2">
      <c r="A463" s="49"/>
      <c r="B463" s="50"/>
      <c r="C463" s="51"/>
      <c r="D463" s="135"/>
      <c r="E463" s="51"/>
      <c r="F463" s="51"/>
      <c r="G463" s="51"/>
      <c r="H463" s="51"/>
      <c r="I463" s="52"/>
      <c r="J463" s="52"/>
      <c r="K463" s="52"/>
      <c r="L463" s="52"/>
      <c r="M463" s="52"/>
      <c r="N463" s="52"/>
      <c r="O463" s="52"/>
      <c r="P463" s="52"/>
      <c r="Q463" s="52"/>
      <c r="R463" s="52"/>
      <c r="S463" s="52"/>
      <c r="T463" s="52"/>
      <c r="U463" s="52"/>
      <c r="V463" s="52"/>
      <c r="W463" s="52"/>
      <c r="X463" s="52"/>
    </row>
    <row r="464" spans="1:24" x14ac:dyDescent="0.2">
      <c r="A464" s="49"/>
      <c r="B464" s="50"/>
      <c r="C464" s="51"/>
      <c r="D464" s="135"/>
      <c r="E464" s="51"/>
      <c r="F464" s="51"/>
      <c r="G464" s="51"/>
      <c r="H464" s="51"/>
      <c r="I464" s="52"/>
      <c r="J464" s="52"/>
      <c r="K464" s="52"/>
      <c r="L464" s="52"/>
      <c r="M464" s="52"/>
      <c r="N464" s="52"/>
      <c r="O464" s="52"/>
      <c r="P464" s="52"/>
      <c r="Q464" s="52"/>
      <c r="R464" s="52"/>
      <c r="S464" s="52"/>
      <c r="T464" s="52"/>
      <c r="U464" s="52"/>
      <c r="V464" s="52"/>
      <c r="W464" s="52"/>
      <c r="X464" s="52"/>
    </row>
    <row r="465" spans="1:24" x14ac:dyDescent="0.2">
      <c r="A465" s="49"/>
      <c r="B465" s="50"/>
      <c r="C465" s="51"/>
      <c r="D465" s="135"/>
      <c r="E465" s="51"/>
      <c r="F465" s="51"/>
      <c r="G465" s="51"/>
      <c r="H465" s="51"/>
      <c r="I465" s="52"/>
      <c r="J465" s="52"/>
      <c r="K465" s="52"/>
      <c r="L465" s="52"/>
      <c r="M465" s="52"/>
      <c r="N465" s="52"/>
      <c r="O465" s="52"/>
      <c r="P465" s="52"/>
      <c r="Q465" s="52"/>
      <c r="R465" s="52"/>
      <c r="S465" s="52"/>
      <c r="T465" s="52"/>
      <c r="U465" s="52"/>
      <c r="V465" s="52"/>
      <c r="W465" s="52"/>
      <c r="X465" s="52"/>
    </row>
    <row r="466" spans="1:24" x14ac:dyDescent="0.2">
      <c r="A466" s="49"/>
      <c r="B466" s="50"/>
      <c r="C466" s="51"/>
      <c r="D466" s="135"/>
      <c r="E466" s="51"/>
      <c r="F466" s="51"/>
      <c r="G466" s="51"/>
      <c r="H466" s="51"/>
      <c r="I466" s="52"/>
      <c r="J466" s="52"/>
      <c r="K466" s="52"/>
      <c r="L466" s="52"/>
      <c r="M466" s="52"/>
      <c r="N466" s="52"/>
      <c r="O466" s="52"/>
      <c r="P466" s="52"/>
      <c r="Q466" s="52"/>
      <c r="R466" s="52"/>
      <c r="S466" s="52"/>
      <c r="T466" s="52"/>
      <c r="U466" s="52"/>
      <c r="V466" s="52"/>
      <c r="W466" s="52"/>
      <c r="X466" s="52"/>
    </row>
    <row r="467" spans="1:24" x14ac:dyDescent="0.2">
      <c r="A467" s="49"/>
      <c r="B467" s="50"/>
      <c r="C467" s="51"/>
      <c r="D467" s="135"/>
      <c r="E467" s="51"/>
      <c r="F467" s="51"/>
      <c r="G467" s="51"/>
      <c r="H467" s="51"/>
      <c r="I467" s="52"/>
      <c r="J467" s="52"/>
      <c r="K467" s="52"/>
      <c r="L467" s="52"/>
      <c r="M467" s="52"/>
      <c r="N467" s="52"/>
      <c r="O467" s="52"/>
      <c r="P467" s="52"/>
      <c r="Q467" s="52"/>
      <c r="R467" s="52"/>
      <c r="S467" s="52"/>
      <c r="T467" s="52"/>
      <c r="U467" s="52"/>
      <c r="V467" s="52"/>
      <c r="W467" s="52"/>
      <c r="X467" s="52"/>
    </row>
    <row r="468" spans="1:24" x14ac:dyDescent="0.2">
      <c r="A468" s="49"/>
      <c r="B468" s="50"/>
      <c r="C468" s="51"/>
      <c r="D468" s="135"/>
      <c r="E468" s="51"/>
      <c r="F468" s="51"/>
      <c r="G468" s="51"/>
      <c r="H468" s="51"/>
      <c r="I468" s="52"/>
      <c r="J468" s="52"/>
      <c r="K468" s="52"/>
      <c r="L468" s="52"/>
      <c r="M468" s="52"/>
      <c r="N468" s="52"/>
      <c r="O468" s="52"/>
      <c r="P468" s="52"/>
      <c r="Q468" s="52"/>
      <c r="R468" s="52"/>
      <c r="S468" s="52"/>
      <c r="T468" s="52"/>
      <c r="U468" s="52"/>
      <c r="V468" s="52"/>
      <c r="W468" s="52"/>
      <c r="X468" s="52"/>
    </row>
    <row r="469" spans="1:24" x14ac:dyDescent="0.2">
      <c r="A469" s="49"/>
      <c r="B469" s="50"/>
      <c r="C469" s="51"/>
      <c r="D469" s="135"/>
      <c r="E469" s="51"/>
      <c r="F469" s="51"/>
      <c r="G469" s="51"/>
      <c r="H469" s="51"/>
      <c r="I469" s="52"/>
      <c r="J469" s="52"/>
      <c r="K469" s="52"/>
      <c r="L469" s="52"/>
      <c r="M469" s="52"/>
      <c r="N469" s="52"/>
      <c r="O469" s="52"/>
      <c r="P469" s="52"/>
      <c r="Q469" s="52"/>
      <c r="R469" s="52"/>
      <c r="S469" s="52"/>
      <c r="T469" s="52"/>
      <c r="U469" s="52"/>
      <c r="V469" s="52"/>
      <c r="W469" s="52"/>
      <c r="X469" s="52"/>
    </row>
    <row r="470" spans="1:24" x14ac:dyDescent="0.2">
      <c r="A470" s="49"/>
      <c r="B470" s="50"/>
      <c r="C470" s="51"/>
      <c r="D470" s="135"/>
      <c r="E470" s="51"/>
      <c r="F470" s="51"/>
      <c r="G470" s="51"/>
      <c r="H470" s="51"/>
      <c r="I470" s="52"/>
      <c r="J470" s="52"/>
      <c r="K470" s="52"/>
      <c r="L470" s="52"/>
      <c r="M470" s="52"/>
      <c r="N470" s="52"/>
      <c r="O470" s="52"/>
      <c r="P470" s="52"/>
      <c r="Q470" s="52"/>
      <c r="R470" s="52"/>
      <c r="S470" s="52"/>
      <c r="T470" s="52"/>
      <c r="U470" s="52"/>
      <c r="V470" s="52"/>
      <c r="W470" s="52"/>
      <c r="X470" s="52"/>
    </row>
    <row r="471" spans="1:24" x14ac:dyDescent="0.2">
      <c r="A471" s="49"/>
      <c r="B471" s="50"/>
      <c r="C471" s="51"/>
      <c r="D471" s="135"/>
      <c r="E471" s="51"/>
      <c r="F471" s="51"/>
      <c r="G471" s="51"/>
      <c r="H471" s="51"/>
      <c r="I471" s="52"/>
      <c r="J471" s="52"/>
      <c r="K471" s="52"/>
      <c r="L471" s="52"/>
      <c r="M471" s="52"/>
      <c r="N471" s="52"/>
      <c r="O471" s="52"/>
      <c r="P471" s="52"/>
      <c r="Q471" s="52"/>
      <c r="R471" s="52"/>
      <c r="S471" s="52"/>
      <c r="T471" s="52"/>
      <c r="U471" s="52"/>
      <c r="V471" s="52"/>
      <c r="W471" s="52"/>
      <c r="X471" s="52"/>
    </row>
    <row r="472" spans="1:24" x14ac:dyDescent="0.2">
      <c r="A472" s="49"/>
      <c r="B472" s="50"/>
      <c r="C472" s="51"/>
      <c r="D472" s="135"/>
      <c r="E472" s="51"/>
      <c r="F472" s="51"/>
      <c r="G472" s="51"/>
      <c r="H472" s="51"/>
      <c r="I472" s="52"/>
      <c r="J472" s="52"/>
      <c r="K472" s="52"/>
      <c r="L472" s="52"/>
      <c r="M472" s="52"/>
      <c r="N472" s="52"/>
      <c r="O472" s="52"/>
      <c r="P472" s="52"/>
      <c r="Q472" s="52"/>
      <c r="R472" s="52"/>
      <c r="S472" s="52"/>
      <c r="T472" s="52"/>
      <c r="U472" s="52"/>
      <c r="V472" s="52"/>
      <c r="W472" s="52"/>
      <c r="X472" s="52"/>
    </row>
    <row r="473" spans="1:24" x14ac:dyDescent="0.2">
      <c r="A473" s="49"/>
      <c r="B473" s="50"/>
      <c r="C473" s="51"/>
      <c r="D473" s="135"/>
      <c r="E473" s="51"/>
      <c r="F473" s="51"/>
      <c r="G473" s="51"/>
      <c r="H473" s="51"/>
      <c r="I473" s="52"/>
      <c r="J473" s="52"/>
      <c r="K473" s="52"/>
      <c r="L473" s="52"/>
      <c r="M473" s="52"/>
      <c r="N473" s="52"/>
      <c r="O473" s="52"/>
      <c r="P473" s="52"/>
      <c r="Q473" s="52"/>
      <c r="R473" s="52"/>
      <c r="S473" s="52"/>
      <c r="T473" s="52"/>
      <c r="U473" s="52"/>
      <c r="V473" s="52"/>
      <c r="W473" s="52"/>
      <c r="X473" s="52"/>
    </row>
    <row r="474" spans="1:24" x14ac:dyDescent="0.2">
      <c r="A474" s="49"/>
      <c r="B474" s="50"/>
      <c r="C474" s="51"/>
      <c r="D474" s="135"/>
      <c r="E474" s="51"/>
      <c r="F474" s="51"/>
      <c r="G474" s="51"/>
      <c r="H474" s="51"/>
      <c r="I474" s="52"/>
      <c r="J474" s="52"/>
      <c r="K474" s="52"/>
      <c r="L474" s="52"/>
      <c r="M474" s="52"/>
      <c r="N474" s="52"/>
      <c r="O474" s="52"/>
      <c r="P474" s="52"/>
      <c r="Q474" s="52"/>
      <c r="R474" s="52"/>
      <c r="S474" s="52"/>
      <c r="T474" s="52"/>
      <c r="U474" s="52"/>
      <c r="V474" s="52"/>
      <c r="W474" s="52"/>
      <c r="X474" s="52"/>
    </row>
    <row r="475" spans="1:24" x14ac:dyDescent="0.2">
      <c r="A475" s="49"/>
      <c r="B475" s="50"/>
      <c r="C475" s="51"/>
      <c r="D475" s="135"/>
      <c r="E475" s="51"/>
      <c r="F475" s="51"/>
      <c r="G475" s="51"/>
      <c r="H475" s="51"/>
      <c r="I475" s="52"/>
      <c r="J475" s="52"/>
      <c r="K475" s="52"/>
      <c r="L475" s="52"/>
      <c r="M475" s="52"/>
      <c r="N475" s="52"/>
      <c r="O475" s="52"/>
      <c r="P475" s="52"/>
      <c r="Q475" s="52"/>
      <c r="R475" s="52"/>
      <c r="S475" s="52"/>
      <c r="T475" s="52"/>
      <c r="U475" s="52"/>
      <c r="V475" s="52"/>
      <c r="W475" s="52"/>
      <c r="X475" s="52"/>
    </row>
    <row r="476" spans="1:24" x14ac:dyDescent="0.2">
      <c r="A476" s="49"/>
      <c r="B476" s="50"/>
      <c r="C476" s="51"/>
      <c r="D476" s="135"/>
      <c r="E476" s="51"/>
      <c r="F476" s="51"/>
      <c r="G476" s="51"/>
      <c r="H476" s="51"/>
      <c r="I476" s="52"/>
      <c r="J476" s="52"/>
      <c r="K476" s="52"/>
      <c r="L476" s="52"/>
      <c r="M476" s="52"/>
      <c r="N476" s="52"/>
      <c r="O476" s="52"/>
      <c r="P476" s="52"/>
      <c r="Q476" s="52"/>
      <c r="R476" s="52"/>
      <c r="S476" s="52"/>
      <c r="T476" s="52"/>
      <c r="U476" s="52"/>
      <c r="V476" s="52"/>
      <c r="W476" s="52"/>
      <c r="X476" s="52"/>
    </row>
    <row r="477" spans="1:24" x14ac:dyDescent="0.2">
      <c r="A477" s="49"/>
      <c r="B477" s="50"/>
      <c r="C477" s="51"/>
      <c r="D477" s="135"/>
      <c r="E477" s="51"/>
      <c r="F477" s="51"/>
      <c r="G477" s="51"/>
      <c r="H477" s="51"/>
      <c r="I477" s="52"/>
      <c r="J477" s="52"/>
      <c r="K477" s="52"/>
      <c r="L477" s="52"/>
      <c r="M477" s="52"/>
      <c r="N477" s="52"/>
      <c r="O477" s="52"/>
      <c r="P477" s="52"/>
      <c r="Q477" s="52"/>
      <c r="R477" s="52"/>
      <c r="S477" s="52"/>
      <c r="T477" s="52"/>
      <c r="U477" s="52"/>
      <c r="V477" s="52"/>
      <c r="W477" s="52"/>
      <c r="X477" s="52"/>
    </row>
    <row r="478" spans="1:24" x14ac:dyDescent="0.2">
      <c r="A478" s="49"/>
      <c r="B478" s="50"/>
      <c r="C478" s="51"/>
      <c r="D478" s="135"/>
      <c r="E478" s="51"/>
      <c r="F478" s="51"/>
      <c r="G478" s="51"/>
      <c r="H478" s="51"/>
      <c r="I478" s="52"/>
      <c r="J478" s="52"/>
      <c r="K478" s="52"/>
      <c r="L478" s="52"/>
      <c r="M478" s="52"/>
      <c r="N478" s="52"/>
      <c r="O478" s="52"/>
      <c r="P478" s="52"/>
      <c r="Q478" s="52"/>
      <c r="R478" s="52"/>
      <c r="S478" s="52"/>
      <c r="T478" s="52"/>
      <c r="U478" s="52"/>
      <c r="V478" s="52"/>
      <c r="W478" s="52"/>
      <c r="X478" s="52"/>
    </row>
    <row r="479" spans="1:24" x14ac:dyDescent="0.2">
      <c r="A479" s="49"/>
      <c r="B479" s="50"/>
      <c r="C479" s="51"/>
      <c r="D479" s="135"/>
      <c r="E479" s="51"/>
      <c r="F479" s="51"/>
      <c r="G479" s="51"/>
      <c r="H479" s="51"/>
      <c r="I479" s="52"/>
      <c r="J479" s="52"/>
      <c r="K479" s="52"/>
      <c r="L479" s="52"/>
      <c r="M479" s="52"/>
      <c r="N479" s="52"/>
      <c r="O479" s="52"/>
      <c r="P479" s="52"/>
      <c r="Q479" s="52"/>
      <c r="R479" s="52"/>
      <c r="S479" s="52"/>
      <c r="T479" s="52"/>
      <c r="U479" s="52"/>
      <c r="V479" s="52"/>
      <c r="W479" s="52"/>
      <c r="X479" s="52"/>
    </row>
    <row r="480" spans="1:24" x14ac:dyDescent="0.2">
      <c r="A480" s="49"/>
      <c r="B480" s="50"/>
      <c r="C480" s="51"/>
      <c r="D480" s="135"/>
      <c r="E480" s="51"/>
      <c r="F480" s="51"/>
      <c r="G480" s="51"/>
      <c r="H480" s="51"/>
      <c r="I480" s="52"/>
      <c r="J480" s="52"/>
      <c r="K480" s="52"/>
      <c r="L480" s="52"/>
      <c r="M480" s="52"/>
      <c r="N480" s="52"/>
      <c r="O480" s="52"/>
      <c r="P480" s="52"/>
      <c r="Q480" s="52"/>
      <c r="R480" s="52"/>
      <c r="S480" s="52"/>
      <c r="T480" s="52"/>
      <c r="U480" s="52"/>
      <c r="V480" s="52"/>
      <c r="W480" s="52"/>
      <c r="X480" s="52"/>
    </row>
    <row r="481" spans="1:24" x14ac:dyDescent="0.2">
      <c r="A481" s="49"/>
      <c r="B481" s="50"/>
      <c r="C481" s="51"/>
      <c r="D481" s="135"/>
      <c r="E481" s="51"/>
      <c r="F481" s="51"/>
      <c r="G481" s="51"/>
      <c r="H481" s="51"/>
      <c r="I481" s="52"/>
      <c r="J481" s="52"/>
      <c r="K481" s="52"/>
      <c r="L481" s="52"/>
      <c r="M481" s="52"/>
      <c r="N481" s="52"/>
      <c r="O481" s="52"/>
      <c r="P481" s="52"/>
      <c r="Q481" s="52"/>
      <c r="R481" s="52"/>
      <c r="S481" s="52"/>
      <c r="T481" s="52"/>
      <c r="U481" s="52"/>
      <c r="V481" s="52"/>
      <c r="W481" s="52"/>
      <c r="X481" s="52"/>
    </row>
    <row r="482" spans="1:24" x14ac:dyDescent="0.2">
      <c r="A482" s="49"/>
      <c r="B482" s="50"/>
      <c r="C482" s="51"/>
      <c r="D482" s="135"/>
      <c r="E482" s="51"/>
      <c r="F482" s="51"/>
      <c r="G482" s="51"/>
      <c r="H482" s="51"/>
      <c r="I482" s="52"/>
      <c r="J482" s="52"/>
      <c r="K482" s="52"/>
      <c r="L482" s="52"/>
      <c r="M482" s="52"/>
      <c r="N482" s="52"/>
      <c r="O482" s="52"/>
      <c r="P482" s="52"/>
      <c r="Q482" s="52"/>
      <c r="R482" s="52"/>
      <c r="S482" s="52"/>
      <c r="T482" s="52"/>
      <c r="U482" s="52"/>
      <c r="V482" s="52"/>
      <c r="W482" s="52"/>
      <c r="X482" s="52"/>
    </row>
    <row r="483" spans="1:24" x14ac:dyDescent="0.2">
      <c r="A483" s="49"/>
      <c r="B483" s="50"/>
      <c r="C483" s="51"/>
      <c r="D483" s="135"/>
      <c r="E483" s="51"/>
      <c r="F483" s="51"/>
      <c r="G483" s="51"/>
      <c r="H483" s="51"/>
      <c r="I483" s="52"/>
      <c r="J483" s="52"/>
      <c r="K483" s="52"/>
      <c r="L483" s="52"/>
      <c r="M483" s="52"/>
      <c r="N483" s="52"/>
      <c r="O483" s="52"/>
      <c r="P483" s="52"/>
      <c r="Q483" s="52"/>
      <c r="R483" s="52"/>
      <c r="S483" s="52"/>
      <c r="T483" s="52"/>
      <c r="U483" s="52"/>
      <c r="V483" s="52"/>
      <c r="W483" s="52"/>
      <c r="X483" s="52"/>
    </row>
    <row r="484" spans="1:24" x14ac:dyDescent="0.2">
      <c r="A484" s="49"/>
      <c r="B484" s="50"/>
      <c r="C484" s="51"/>
      <c r="D484" s="135"/>
      <c r="E484" s="51"/>
      <c r="F484" s="51"/>
      <c r="G484" s="51"/>
      <c r="H484" s="51"/>
      <c r="I484" s="52"/>
      <c r="J484" s="52"/>
      <c r="K484" s="52"/>
      <c r="L484" s="52"/>
      <c r="M484" s="52"/>
      <c r="N484" s="52"/>
      <c r="O484" s="52"/>
      <c r="P484" s="52"/>
      <c r="Q484" s="52"/>
      <c r="R484" s="52"/>
      <c r="S484" s="52"/>
      <c r="T484" s="52"/>
      <c r="U484" s="52"/>
      <c r="V484" s="52"/>
      <c r="W484" s="52"/>
      <c r="X484" s="52"/>
    </row>
    <row r="485" spans="1:24" x14ac:dyDescent="0.2">
      <c r="A485" s="49"/>
      <c r="B485" s="50"/>
      <c r="C485" s="51"/>
      <c r="D485" s="135"/>
      <c r="E485" s="51"/>
      <c r="F485" s="51"/>
      <c r="G485" s="51"/>
      <c r="H485" s="51"/>
      <c r="I485" s="52"/>
      <c r="J485" s="52"/>
      <c r="K485" s="52"/>
      <c r="L485" s="52"/>
      <c r="M485" s="52"/>
      <c r="N485" s="52"/>
      <c r="O485" s="52"/>
      <c r="P485" s="52"/>
      <c r="Q485" s="52"/>
      <c r="R485" s="52"/>
      <c r="S485" s="52"/>
      <c r="T485" s="52"/>
      <c r="U485" s="52"/>
      <c r="V485" s="52"/>
      <c r="W485" s="52"/>
      <c r="X485" s="52"/>
    </row>
    <row r="486" spans="1:24" x14ac:dyDescent="0.2">
      <c r="A486" s="49"/>
      <c r="B486" s="50"/>
      <c r="C486" s="51"/>
      <c r="D486" s="135"/>
      <c r="E486" s="51"/>
      <c r="F486" s="51"/>
      <c r="G486" s="51"/>
      <c r="H486" s="51"/>
      <c r="I486" s="52"/>
      <c r="J486" s="52"/>
      <c r="K486" s="52"/>
      <c r="L486" s="52"/>
      <c r="M486" s="52"/>
      <c r="N486" s="52"/>
      <c r="O486" s="52"/>
      <c r="P486" s="52"/>
      <c r="Q486" s="52"/>
      <c r="R486" s="52"/>
      <c r="S486" s="52"/>
      <c r="T486" s="52"/>
      <c r="U486" s="52"/>
      <c r="V486" s="52"/>
      <c r="W486" s="52"/>
      <c r="X486" s="52"/>
    </row>
    <row r="487" spans="1:24" x14ac:dyDescent="0.2">
      <c r="A487" s="49"/>
      <c r="B487" s="50"/>
      <c r="C487" s="51"/>
      <c r="D487" s="135"/>
      <c r="E487" s="51"/>
      <c r="F487" s="51"/>
      <c r="G487" s="51"/>
      <c r="H487" s="51"/>
      <c r="I487" s="52"/>
      <c r="J487" s="52"/>
      <c r="K487" s="52"/>
      <c r="L487" s="52"/>
      <c r="M487" s="52"/>
      <c r="N487" s="52"/>
      <c r="O487" s="52"/>
      <c r="P487" s="52"/>
      <c r="Q487" s="52"/>
      <c r="R487" s="52"/>
      <c r="S487" s="52"/>
      <c r="T487" s="52"/>
      <c r="U487" s="52"/>
      <c r="V487" s="52"/>
      <c r="W487" s="52"/>
      <c r="X487" s="52"/>
    </row>
    <row r="488" spans="1:24" x14ac:dyDescent="0.2">
      <c r="A488" s="49"/>
      <c r="B488" s="50"/>
      <c r="C488" s="51"/>
      <c r="D488" s="135"/>
      <c r="E488" s="51"/>
      <c r="F488" s="51"/>
      <c r="G488" s="51"/>
      <c r="H488" s="51"/>
      <c r="I488" s="52"/>
      <c r="J488" s="52"/>
      <c r="K488" s="52"/>
      <c r="L488" s="52"/>
      <c r="M488" s="52"/>
      <c r="N488" s="52"/>
      <c r="O488" s="52"/>
      <c r="P488" s="52"/>
      <c r="Q488" s="52"/>
      <c r="R488" s="52"/>
      <c r="S488" s="52"/>
      <c r="T488" s="52"/>
      <c r="U488" s="52"/>
      <c r="V488" s="52"/>
      <c r="W488" s="52"/>
      <c r="X488" s="52"/>
    </row>
    <row r="489" spans="1:24" x14ac:dyDescent="0.2">
      <c r="A489" s="49"/>
      <c r="B489" s="50"/>
      <c r="C489" s="51"/>
      <c r="D489" s="135"/>
      <c r="E489" s="51"/>
      <c r="F489" s="51"/>
      <c r="G489" s="51"/>
      <c r="H489" s="51"/>
      <c r="I489" s="52"/>
      <c r="J489" s="52"/>
      <c r="K489" s="52"/>
      <c r="L489" s="52"/>
      <c r="M489" s="52"/>
      <c r="N489" s="52"/>
      <c r="O489" s="52"/>
      <c r="P489" s="52"/>
      <c r="Q489" s="52"/>
      <c r="R489" s="52"/>
      <c r="S489" s="52"/>
      <c r="T489" s="52"/>
      <c r="U489" s="52"/>
      <c r="V489" s="52"/>
      <c r="W489" s="52"/>
      <c r="X489" s="52"/>
    </row>
    <row r="490" spans="1:24" x14ac:dyDescent="0.2">
      <c r="A490" s="49"/>
      <c r="B490" s="50"/>
      <c r="C490" s="51"/>
      <c r="D490" s="135"/>
      <c r="E490" s="51"/>
      <c r="F490" s="51"/>
      <c r="G490" s="51"/>
      <c r="H490" s="51"/>
      <c r="I490" s="52"/>
      <c r="J490" s="52"/>
      <c r="K490" s="52"/>
      <c r="L490" s="52"/>
      <c r="M490" s="52"/>
      <c r="N490" s="52"/>
      <c r="O490" s="52"/>
      <c r="P490" s="52"/>
      <c r="Q490" s="52"/>
      <c r="R490" s="52"/>
      <c r="S490" s="52"/>
      <c r="T490" s="52"/>
      <c r="U490" s="52"/>
      <c r="V490" s="52"/>
      <c r="W490" s="52"/>
      <c r="X490" s="52"/>
    </row>
    <row r="491" spans="1:24" x14ac:dyDescent="0.2">
      <c r="A491" s="49"/>
      <c r="B491" s="50"/>
      <c r="C491" s="51"/>
      <c r="D491" s="135"/>
      <c r="E491" s="51"/>
      <c r="F491" s="51"/>
      <c r="G491" s="51"/>
      <c r="H491" s="51"/>
      <c r="I491" s="52"/>
      <c r="J491" s="52"/>
      <c r="K491" s="52"/>
      <c r="L491" s="52"/>
      <c r="M491" s="52"/>
      <c r="N491" s="52"/>
      <c r="O491" s="52"/>
      <c r="P491" s="52"/>
      <c r="Q491" s="52"/>
      <c r="R491" s="52"/>
      <c r="S491" s="52"/>
      <c r="T491" s="52"/>
      <c r="U491" s="52"/>
      <c r="V491" s="52"/>
      <c r="W491" s="52"/>
      <c r="X491" s="52"/>
    </row>
    <row r="492" spans="1:24" x14ac:dyDescent="0.2">
      <c r="A492" s="49"/>
      <c r="B492" s="50"/>
      <c r="C492" s="51"/>
      <c r="D492" s="135"/>
      <c r="E492" s="51"/>
      <c r="F492" s="51"/>
      <c r="G492" s="51"/>
      <c r="H492" s="51"/>
      <c r="I492" s="52"/>
      <c r="J492" s="52"/>
      <c r="K492" s="52"/>
      <c r="L492" s="52"/>
      <c r="M492" s="52"/>
      <c r="N492" s="52"/>
      <c r="O492" s="52"/>
      <c r="P492" s="52"/>
      <c r="Q492" s="52"/>
      <c r="R492" s="52"/>
      <c r="S492" s="52"/>
      <c r="T492" s="52"/>
      <c r="U492" s="52"/>
      <c r="V492" s="52"/>
      <c r="W492" s="52"/>
      <c r="X492" s="52"/>
    </row>
    <row r="493" spans="1:24" x14ac:dyDescent="0.2">
      <c r="A493" s="49"/>
      <c r="B493" s="50"/>
      <c r="C493" s="51"/>
      <c r="D493" s="135"/>
      <c r="E493" s="51"/>
      <c r="F493" s="51"/>
      <c r="G493" s="51"/>
      <c r="H493" s="51"/>
      <c r="I493" s="52"/>
      <c r="J493" s="52"/>
      <c r="K493" s="52"/>
      <c r="L493" s="52"/>
      <c r="M493" s="52"/>
      <c r="N493" s="52"/>
      <c r="O493" s="52"/>
      <c r="P493" s="52"/>
      <c r="Q493" s="52"/>
      <c r="R493" s="52"/>
      <c r="S493" s="52"/>
      <c r="T493" s="52"/>
      <c r="U493" s="52"/>
      <c r="V493" s="52"/>
      <c r="W493" s="52"/>
      <c r="X493" s="52"/>
    </row>
    <row r="494" spans="1:24" x14ac:dyDescent="0.2">
      <c r="A494" s="49"/>
      <c r="B494" s="50"/>
      <c r="C494" s="51"/>
      <c r="D494" s="135"/>
      <c r="E494" s="51"/>
      <c r="F494" s="51"/>
      <c r="G494" s="51"/>
      <c r="H494" s="51"/>
      <c r="I494" s="52"/>
      <c r="J494" s="52"/>
      <c r="K494" s="52"/>
      <c r="L494" s="52"/>
      <c r="M494" s="52"/>
      <c r="N494" s="52"/>
      <c r="O494" s="52"/>
      <c r="P494" s="52"/>
      <c r="Q494" s="52"/>
      <c r="R494" s="52"/>
      <c r="S494" s="52"/>
      <c r="T494" s="52"/>
      <c r="U494" s="52"/>
      <c r="V494" s="52"/>
      <c r="W494" s="52"/>
      <c r="X494" s="52"/>
    </row>
    <row r="495" spans="1:24" x14ac:dyDescent="0.2">
      <c r="A495" s="49"/>
      <c r="B495" s="50"/>
      <c r="C495" s="51"/>
      <c r="D495" s="135"/>
      <c r="E495" s="51"/>
      <c r="F495" s="51"/>
      <c r="G495" s="51"/>
      <c r="H495" s="51"/>
      <c r="I495" s="52"/>
      <c r="J495" s="52"/>
      <c r="K495" s="52"/>
      <c r="L495" s="52"/>
      <c r="M495" s="52"/>
      <c r="N495" s="52"/>
      <c r="O495" s="52"/>
      <c r="P495" s="52"/>
      <c r="Q495" s="52"/>
      <c r="R495" s="52"/>
      <c r="S495" s="52"/>
      <c r="T495" s="52"/>
      <c r="U495" s="52"/>
      <c r="V495" s="52"/>
      <c r="W495" s="52"/>
      <c r="X495" s="52"/>
    </row>
    <row r="496" spans="1:24" x14ac:dyDescent="0.2">
      <c r="A496" s="49"/>
      <c r="B496" s="50"/>
      <c r="C496" s="51"/>
      <c r="D496" s="135"/>
      <c r="E496" s="51"/>
      <c r="F496" s="51"/>
      <c r="G496" s="51"/>
      <c r="H496" s="51"/>
      <c r="I496" s="52"/>
      <c r="J496" s="52"/>
      <c r="K496" s="52"/>
      <c r="L496" s="52"/>
      <c r="M496" s="52"/>
      <c r="N496" s="52"/>
      <c r="O496" s="52"/>
      <c r="P496" s="52"/>
      <c r="Q496" s="52"/>
      <c r="R496" s="52"/>
      <c r="S496" s="52"/>
      <c r="T496" s="52"/>
      <c r="U496" s="52"/>
      <c r="V496" s="52"/>
      <c r="W496" s="52"/>
      <c r="X496" s="52"/>
    </row>
    <row r="497" spans="1:24" x14ac:dyDescent="0.2">
      <c r="A497" s="49"/>
      <c r="B497" s="50"/>
      <c r="C497" s="51"/>
      <c r="D497" s="135"/>
      <c r="E497" s="51"/>
      <c r="F497" s="51"/>
      <c r="G497" s="51"/>
      <c r="H497" s="51"/>
      <c r="I497" s="52"/>
      <c r="J497" s="52"/>
      <c r="K497" s="52"/>
      <c r="L497" s="52"/>
      <c r="M497" s="52"/>
      <c r="N497" s="52"/>
      <c r="O497" s="52"/>
      <c r="P497" s="52"/>
      <c r="Q497" s="52"/>
      <c r="R497" s="52"/>
      <c r="S497" s="52"/>
      <c r="T497" s="52"/>
      <c r="U497" s="52"/>
      <c r="V497" s="52"/>
      <c r="W497" s="52"/>
      <c r="X497" s="52"/>
    </row>
    <row r="498" spans="1:24" x14ac:dyDescent="0.2">
      <c r="A498" s="49"/>
      <c r="B498" s="50"/>
      <c r="C498" s="51"/>
      <c r="D498" s="135"/>
      <c r="E498" s="51"/>
      <c r="F498" s="51"/>
      <c r="G498" s="51"/>
      <c r="H498" s="51"/>
      <c r="I498" s="52"/>
      <c r="J498" s="52"/>
      <c r="K498" s="52"/>
      <c r="L498" s="52"/>
      <c r="M498" s="52"/>
      <c r="N498" s="52"/>
      <c r="O498" s="52"/>
      <c r="P498" s="52"/>
      <c r="Q498" s="52"/>
      <c r="R498" s="52"/>
      <c r="S498" s="52"/>
      <c r="T498" s="52"/>
      <c r="U498" s="52"/>
      <c r="V498" s="52"/>
      <c r="W498" s="52"/>
      <c r="X498" s="52"/>
    </row>
    <row r="499" spans="1:24" x14ac:dyDescent="0.2">
      <c r="A499" s="49"/>
      <c r="B499" s="50"/>
      <c r="C499" s="51"/>
      <c r="D499" s="135"/>
      <c r="E499" s="51"/>
      <c r="F499" s="51"/>
      <c r="G499" s="51"/>
      <c r="H499" s="51"/>
      <c r="I499" s="52"/>
      <c r="J499" s="52"/>
      <c r="K499" s="52"/>
      <c r="L499" s="52"/>
      <c r="M499" s="52"/>
      <c r="N499" s="52"/>
      <c r="O499" s="52"/>
      <c r="P499" s="52"/>
      <c r="Q499" s="52"/>
      <c r="R499" s="52"/>
      <c r="S499" s="52"/>
      <c r="T499" s="52"/>
      <c r="U499" s="52"/>
      <c r="V499" s="52"/>
      <c r="W499" s="52"/>
      <c r="X499" s="52"/>
    </row>
    <row r="500" spans="1:24" x14ac:dyDescent="0.2">
      <c r="A500" s="49"/>
      <c r="B500" s="50"/>
      <c r="C500" s="51"/>
      <c r="D500" s="135"/>
      <c r="E500" s="51"/>
      <c r="F500" s="51"/>
      <c r="G500" s="51"/>
      <c r="H500" s="51"/>
      <c r="I500" s="52"/>
      <c r="J500" s="52"/>
      <c r="K500" s="52"/>
      <c r="L500" s="52"/>
      <c r="M500" s="52"/>
      <c r="N500" s="52"/>
      <c r="O500" s="52"/>
      <c r="P500" s="52"/>
      <c r="Q500" s="52"/>
      <c r="R500" s="52"/>
      <c r="S500" s="52"/>
      <c r="T500" s="52"/>
      <c r="U500" s="52"/>
      <c r="V500" s="52"/>
      <c r="W500" s="52"/>
      <c r="X500" s="52"/>
    </row>
    <row r="501" spans="1:24" x14ac:dyDescent="0.2">
      <c r="A501" s="49"/>
      <c r="B501" s="50"/>
      <c r="C501" s="51"/>
      <c r="D501" s="135"/>
      <c r="E501" s="51"/>
      <c r="F501" s="51"/>
      <c r="G501" s="51"/>
      <c r="H501" s="51"/>
      <c r="I501" s="52"/>
      <c r="J501" s="52"/>
      <c r="K501" s="52"/>
      <c r="L501" s="52"/>
      <c r="M501" s="52"/>
      <c r="N501" s="52"/>
      <c r="O501" s="52"/>
      <c r="P501" s="52"/>
      <c r="Q501" s="52"/>
      <c r="R501" s="52"/>
      <c r="S501" s="52"/>
      <c r="T501" s="52"/>
      <c r="U501" s="52"/>
      <c r="V501" s="52"/>
      <c r="W501" s="52"/>
      <c r="X501" s="52"/>
    </row>
    <row r="502" spans="1:24" x14ac:dyDescent="0.2">
      <c r="A502" s="49"/>
      <c r="B502" s="50"/>
      <c r="C502" s="51"/>
      <c r="D502" s="135"/>
      <c r="E502" s="51"/>
      <c r="F502" s="51"/>
      <c r="G502" s="51"/>
      <c r="H502" s="51"/>
      <c r="I502" s="52"/>
      <c r="J502" s="52"/>
      <c r="K502" s="52"/>
      <c r="L502" s="52"/>
      <c r="M502" s="52"/>
      <c r="N502" s="52"/>
      <c r="O502" s="52"/>
      <c r="P502" s="52"/>
      <c r="Q502" s="52"/>
      <c r="R502" s="52"/>
      <c r="S502" s="52"/>
      <c r="T502" s="52"/>
      <c r="U502" s="52"/>
      <c r="V502" s="52"/>
      <c r="W502" s="52"/>
      <c r="X502" s="52"/>
    </row>
    <row r="503" spans="1:24" x14ac:dyDescent="0.2">
      <c r="A503" s="49"/>
      <c r="B503" s="50"/>
      <c r="C503" s="51"/>
      <c r="D503" s="135"/>
      <c r="E503" s="51"/>
      <c r="F503" s="51"/>
      <c r="G503" s="51"/>
      <c r="H503" s="51"/>
      <c r="I503" s="52"/>
      <c r="J503" s="52"/>
      <c r="K503" s="52"/>
      <c r="L503" s="52"/>
      <c r="M503" s="52"/>
      <c r="N503" s="52"/>
      <c r="O503" s="52"/>
      <c r="P503" s="52"/>
      <c r="Q503" s="52"/>
      <c r="R503" s="52"/>
      <c r="S503" s="52"/>
      <c r="T503" s="52"/>
      <c r="U503" s="52"/>
      <c r="V503" s="52"/>
      <c r="W503" s="52"/>
      <c r="X503" s="52"/>
    </row>
    <row r="504" spans="1:24" x14ac:dyDescent="0.2">
      <c r="A504" s="49"/>
      <c r="B504" s="50"/>
      <c r="C504" s="51"/>
      <c r="D504" s="135"/>
      <c r="E504" s="51"/>
      <c r="F504" s="51"/>
      <c r="G504" s="51"/>
      <c r="H504" s="51"/>
      <c r="I504" s="52"/>
      <c r="J504" s="52"/>
      <c r="K504" s="52"/>
      <c r="L504" s="52"/>
      <c r="M504" s="52"/>
      <c r="N504" s="52"/>
      <c r="O504" s="52"/>
      <c r="P504" s="52"/>
      <c r="Q504" s="52"/>
      <c r="R504" s="52"/>
      <c r="S504" s="52"/>
      <c r="T504" s="52"/>
      <c r="U504" s="52"/>
      <c r="V504" s="52"/>
      <c r="W504" s="52"/>
      <c r="X504" s="52"/>
    </row>
    <row r="505" spans="1:24" x14ac:dyDescent="0.2">
      <c r="A505" s="49"/>
      <c r="B505" s="50"/>
      <c r="C505" s="51"/>
      <c r="D505" s="135"/>
      <c r="E505" s="51"/>
      <c r="F505" s="51"/>
      <c r="G505" s="51"/>
      <c r="H505" s="51"/>
      <c r="I505" s="52"/>
      <c r="J505" s="52"/>
      <c r="K505" s="52"/>
      <c r="L505" s="52"/>
      <c r="M505" s="52"/>
      <c r="N505" s="52"/>
      <c r="O505" s="52"/>
      <c r="P505" s="52"/>
      <c r="Q505" s="52"/>
      <c r="R505" s="52"/>
      <c r="S505" s="52"/>
      <c r="T505" s="52"/>
      <c r="U505" s="52"/>
      <c r="V505" s="52"/>
      <c r="W505" s="52"/>
      <c r="X505" s="52"/>
    </row>
    <row r="506" spans="1:24" x14ac:dyDescent="0.2">
      <c r="A506" s="49"/>
      <c r="B506" s="50"/>
      <c r="C506" s="51"/>
      <c r="D506" s="135"/>
      <c r="E506" s="51"/>
      <c r="F506" s="51"/>
      <c r="G506" s="51"/>
      <c r="H506" s="51"/>
      <c r="I506" s="52"/>
      <c r="J506" s="52"/>
      <c r="K506" s="52"/>
      <c r="L506" s="52"/>
      <c r="M506" s="52"/>
      <c r="N506" s="52"/>
      <c r="O506" s="52"/>
      <c r="P506" s="52"/>
      <c r="Q506" s="52"/>
      <c r="R506" s="52"/>
      <c r="S506" s="52"/>
      <c r="T506" s="52"/>
      <c r="U506" s="52"/>
      <c r="V506" s="52"/>
      <c r="W506" s="52"/>
      <c r="X506" s="52"/>
    </row>
    <row r="507" spans="1:24" x14ac:dyDescent="0.2">
      <c r="A507" s="49"/>
      <c r="B507" s="50"/>
      <c r="C507" s="51"/>
      <c r="D507" s="135"/>
      <c r="E507" s="51"/>
      <c r="F507" s="51"/>
      <c r="G507" s="51"/>
      <c r="H507" s="51"/>
      <c r="I507" s="52"/>
      <c r="J507" s="52"/>
      <c r="K507" s="52"/>
      <c r="L507" s="52"/>
      <c r="M507" s="52"/>
      <c r="N507" s="52"/>
      <c r="O507" s="52"/>
      <c r="P507" s="52"/>
      <c r="Q507" s="52"/>
      <c r="R507" s="52"/>
      <c r="S507" s="52"/>
      <c r="T507" s="52"/>
      <c r="U507" s="52"/>
      <c r="V507" s="52"/>
      <c r="W507" s="52"/>
      <c r="X507" s="52"/>
    </row>
    <row r="508" spans="1:24" x14ac:dyDescent="0.2">
      <c r="A508" s="49"/>
      <c r="B508" s="50"/>
      <c r="C508" s="51"/>
      <c r="D508" s="135"/>
      <c r="E508" s="51"/>
      <c r="F508" s="51"/>
      <c r="G508" s="51"/>
      <c r="H508" s="51"/>
      <c r="I508" s="52"/>
      <c r="J508" s="52"/>
      <c r="K508" s="52"/>
      <c r="L508" s="52"/>
      <c r="M508" s="52"/>
      <c r="N508" s="52"/>
      <c r="O508" s="52"/>
      <c r="P508" s="52"/>
      <c r="Q508" s="52"/>
      <c r="R508" s="52"/>
      <c r="S508" s="52"/>
      <c r="T508" s="52"/>
      <c r="U508" s="52"/>
      <c r="V508" s="52"/>
      <c r="W508" s="52"/>
      <c r="X508" s="52"/>
    </row>
    <row r="509" spans="1:24" x14ac:dyDescent="0.2">
      <c r="A509" s="49"/>
      <c r="B509" s="50"/>
      <c r="C509" s="51"/>
      <c r="D509" s="135"/>
      <c r="E509" s="51"/>
      <c r="F509" s="51"/>
      <c r="G509" s="51"/>
      <c r="H509" s="51"/>
      <c r="I509" s="52"/>
      <c r="J509" s="52"/>
      <c r="K509" s="52"/>
      <c r="L509" s="52"/>
      <c r="M509" s="52"/>
      <c r="N509" s="52"/>
      <c r="O509" s="52"/>
      <c r="P509" s="52"/>
      <c r="Q509" s="52"/>
      <c r="R509" s="52"/>
      <c r="S509" s="52"/>
      <c r="T509" s="52"/>
      <c r="U509" s="52"/>
      <c r="V509" s="52"/>
      <c r="W509" s="52"/>
      <c r="X509" s="52"/>
    </row>
    <row r="510" spans="1:24" x14ac:dyDescent="0.2">
      <c r="A510" s="49"/>
      <c r="B510" s="50"/>
      <c r="C510" s="51"/>
      <c r="D510" s="135"/>
      <c r="E510" s="51"/>
      <c r="F510" s="51"/>
      <c r="G510" s="51"/>
      <c r="H510" s="51"/>
      <c r="I510" s="52"/>
      <c r="J510" s="52"/>
      <c r="K510" s="52"/>
      <c r="L510" s="52"/>
      <c r="M510" s="52"/>
      <c r="N510" s="52"/>
      <c r="O510" s="52"/>
      <c r="P510" s="52"/>
      <c r="Q510" s="52"/>
      <c r="R510" s="52"/>
      <c r="S510" s="52"/>
      <c r="T510" s="52"/>
      <c r="U510" s="52"/>
      <c r="V510" s="52"/>
      <c r="W510" s="52"/>
      <c r="X510" s="52"/>
    </row>
    <row r="511" spans="1:24" x14ac:dyDescent="0.2">
      <c r="A511" s="49"/>
      <c r="B511" s="50"/>
      <c r="C511" s="51"/>
      <c r="D511" s="135"/>
      <c r="E511" s="51"/>
      <c r="F511" s="51"/>
      <c r="G511" s="51"/>
      <c r="H511" s="51"/>
      <c r="I511" s="52"/>
      <c r="J511" s="52"/>
      <c r="K511" s="52"/>
      <c r="L511" s="52"/>
      <c r="M511" s="52"/>
      <c r="N511" s="52"/>
      <c r="O511" s="52"/>
      <c r="P511" s="52"/>
      <c r="Q511" s="52"/>
      <c r="R511" s="52"/>
      <c r="S511" s="52"/>
      <c r="T511" s="52"/>
      <c r="U511" s="52"/>
      <c r="V511" s="52"/>
      <c r="W511" s="52"/>
      <c r="X511" s="52"/>
    </row>
    <row r="512" spans="1:24" x14ac:dyDescent="0.2">
      <c r="A512" s="49"/>
      <c r="B512" s="50"/>
      <c r="C512" s="51"/>
      <c r="D512" s="135"/>
      <c r="E512" s="51"/>
      <c r="F512" s="51"/>
      <c r="G512" s="51"/>
      <c r="H512" s="51"/>
      <c r="I512" s="52"/>
      <c r="J512" s="52"/>
      <c r="K512" s="52"/>
      <c r="L512" s="52"/>
      <c r="M512" s="52"/>
      <c r="N512" s="52"/>
      <c r="O512" s="52"/>
      <c r="P512" s="52"/>
      <c r="Q512" s="52"/>
      <c r="R512" s="52"/>
      <c r="S512" s="52"/>
      <c r="T512" s="52"/>
      <c r="U512" s="52"/>
      <c r="V512" s="52"/>
      <c r="W512" s="52"/>
      <c r="X512" s="52"/>
    </row>
    <row r="513" spans="1:24" x14ac:dyDescent="0.2">
      <c r="A513" s="49"/>
      <c r="B513" s="50"/>
      <c r="C513" s="51"/>
      <c r="D513" s="135"/>
      <c r="E513" s="51"/>
      <c r="F513" s="51"/>
      <c r="G513" s="51"/>
      <c r="H513" s="51"/>
      <c r="I513" s="52"/>
      <c r="J513" s="52"/>
      <c r="K513" s="52"/>
      <c r="L513" s="52"/>
      <c r="M513" s="52"/>
      <c r="N513" s="52"/>
      <c r="O513" s="52"/>
      <c r="P513" s="52"/>
      <c r="Q513" s="52"/>
      <c r="R513" s="52"/>
      <c r="S513" s="52"/>
      <c r="T513" s="52"/>
      <c r="U513" s="52"/>
      <c r="V513" s="52"/>
      <c r="W513" s="52"/>
      <c r="X513" s="52"/>
    </row>
    <row r="514" spans="1:24" x14ac:dyDescent="0.2">
      <c r="A514" s="49"/>
      <c r="B514" s="50"/>
      <c r="C514" s="51"/>
      <c r="D514" s="135"/>
      <c r="E514" s="51"/>
      <c r="F514" s="51"/>
      <c r="G514" s="51"/>
      <c r="H514" s="51"/>
      <c r="I514" s="52"/>
      <c r="J514" s="52"/>
      <c r="K514" s="52"/>
      <c r="L514" s="52"/>
      <c r="M514" s="52"/>
      <c r="N514" s="52"/>
      <c r="O514" s="52"/>
      <c r="P514" s="52"/>
      <c r="Q514" s="52"/>
      <c r="R514" s="52"/>
      <c r="S514" s="52"/>
      <c r="T514" s="52"/>
      <c r="U514" s="52"/>
      <c r="V514" s="52"/>
      <c r="W514" s="52"/>
      <c r="X514" s="52"/>
    </row>
    <row r="515" spans="1:24" x14ac:dyDescent="0.2">
      <c r="A515" s="49"/>
      <c r="B515" s="50"/>
      <c r="C515" s="51"/>
      <c r="D515" s="135"/>
      <c r="E515" s="51"/>
      <c r="F515" s="51"/>
      <c r="G515" s="51"/>
      <c r="H515" s="51"/>
      <c r="I515" s="52"/>
      <c r="J515" s="52"/>
      <c r="K515" s="52"/>
      <c r="L515" s="52"/>
      <c r="M515" s="52"/>
      <c r="N515" s="52"/>
      <c r="O515" s="52"/>
      <c r="P515" s="52"/>
      <c r="Q515" s="52"/>
      <c r="R515" s="52"/>
      <c r="S515" s="52"/>
      <c r="T515" s="52"/>
      <c r="U515" s="52"/>
      <c r="V515" s="52"/>
      <c r="W515" s="52"/>
      <c r="X515" s="52"/>
    </row>
    <row r="516" spans="1:24" x14ac:dyDescent="0.2">
      <c r="A516" s="49"/>
      <c r="B516" s="50"/>
      <c r="C516" s="51"/>
      <c r="D516" s="135"/>
      <c r="E516" s="51"/>
      <c r="F516" s="51"/>
      <c r="G516" s="51"/>
      <c r="H516" s="51"/>
      <c r="I516" s="52"/>
      <c r="J516" s="52"/>
      <c r="K516" s="52"/>
      <c r="L516" s="52"/>
      <c r="M516" s="52"/>
      <c r="N516" s="52"/>
      <c r="O516" s="52"/>
      <c r="P516" s="52"/>
      <c r="Q516" s="52"/>
      <c r="R516" s="52"/>
      <c r="S516" s="52"/>
      <c r="T516" s="52"/>
      <c r="U516" s="52"/>
      <c r="V516" s="52"/>
      <c r="W516" s="52"/>
      <c r="X516" s="52"/>
    </row>
    <row r="517" spans="1:24" x14ac:dyDescent="0.2">
      <c r="A517" s="49"/>
      <c r="B517" s="50"/>
      <c r="C517" s="51"/>
      <c r="D517" s="135"/>
      <c r="E517" s="51"/>
      <c r="F517" s="51"/>
      <c r="G517" s="51"/>
      <c r="H517" s="51"/>
      <c r="I517" s="52"/>
      <c r="J517" s="52"/>
      <c r="K517" s="52"/>
      <c r="L517" s="52"/>
      <c r="M517" s="52"/>
      <c r="N517" s="52"/>
      <c r="O517" s="52"/>
      <c r="P517" s="52"/>
      <c r="Q517" s="52"/>
      <c r="R517" s="52"/>
      <c r="S517" s="52"/>
      <c r="T517" s="52"/>
      <c r="U517" s="52"/>
      <c r="V517" s="52"/>
      <c r="W517" s="52"/>
      <c r="X517" s="52"/>
    </row>
    <row r="518" spans="1:24" x14ac:dyDescent="0.2">
      <c r="A518" s="49"/>
      <c r="B518" s="50"/>
      <c r="C518" s="51"/>
      <c r="D518" s="135"/>
      <c r="E518" s="51"/>
      <c r="F518" s="51"/>
      <c r="G518" s="51"/>
      <c r="H518" s="51"/>
      <c r="I518" s="52"/>
      <c r="J518" s="52"/>
      <c r="K518" s="52"/>
      <c r="L518" s="52"/>
      <c r="M518" s="52"/>
      <c r="N518" s="52"/>
      <c r="O518" s="52"/>
      <c r="P518" s="52"/>
      <c r="Q518" s="52"/>
      <c r="R518" s="52"/>
      <c r="S518" s="52"/>
      <c r="T518" s="52"/>
      <c r="U518" s="52"/>
      <c r="V518" s="52"/>
      <c r="W518" s="52"/>
      <c r="X518" s="52"/>
    </row>
    <row r="519" spans="1:24" x14ac:dyDescent="0.2">
      <c r="A519" s="49"/>
      <c r="B519" s="50"/>
      <c r="C519" s="51"/>
      <c r="D519" s="135"/>
      <c r="E519" s="51"/>
      <c r="F519" s="51"/>
      <c r="G519" s="51"/>
      <c r="H519" s="51"/>
      <c r="I519" s="52"/>
      <c r="J519" s="52"/>
      <c r="K519" s="52"/>
      <c r="L519" s="52"/>
      <c r="M519" s="52"/>
      <c r="N519" s="52"/>
      <c r="O519" s="52"/>
      <c r="P519" s="52"/>
      <c r="Q519" s="52"/>
      <c r="R519" s="52"/>
      <c r="S519" s="52"/>
      <c r="T519" s="52"/>
      <c r="U519" s="52"/>
      <c r="V519" s="52"/>
      <c r="W519" s="52"/>
      <c r="X519" s="52"/>
    </row>
    <row r="520" spans="1:24" x14ac:dyDescent="0.2">
      <c r="A520" s="49"/>
      <c r="B520" s="50"/>
      <c r="C520" s="51"/>
      <c r="D520" s="135"/>
      <c r="E520" s="51"/>
      <c r="F520" s="51"/>
      <c r="G520" s="51"/>
      <c r="H520" s="51"/>
      <c r="I520" s="52"/>
      <c r="J520" s="52"/>
      <c r="K520" s="52"/>
      <c r="L520" s="52"/>
      <c r="M520" s="52"/>
      <c r="N520" s="52"/>
      <c r="O520" s="52"/>
      <c r="P520" s="52"/>
      <c r="Q520" s="52"/>
      <c r="R520" s="52"/>
      <c r="S520" s="52"/>
      <c r="T520" s="52"/>
      <c r="U520" s="52"/>
      <c r="V520" s="52"/>
      <c r="W520" s="52"/>
      <c r="X520" s="52"/>
    </row>
    <row r="521" spans="1:24" x14ac:dyDescent="0.2">
      <c r="A521" s="49"/>
      <c r="B521" s="50"/>
      <c r="C521" s="51"/>
      <c r="D521" s="135"/>
      <c r="E521" s="51"/>
      <c r="F521" s="51"/>
      <c r="G521" s="51"/>
      <c r="H521" s="51"/>
      <c r="I521" s="52"/>
      <c r="J521" s="52"/>
      <c r="K521" s="52"/>
      <c r="L521" s="52"/>
      <c r="M521" s="52"/>
      <c r="N521" s="52"/>
      <c r="O521" s="52"/>
      <c r="P521" s="52"/>
      <c r="Q521" s="52"/>
      <c r="R521" s="52"/>
      <c r="S521" s="52"/>
      <c r="T521" s="52"/>
      <c r="U521" s="52"/>
      <c r="V521" s="52"/>
      <c r="W521" s="52"/>
      <c r="X521" s="52"/>
    </row>
    <row r="522" spans="1:24" x14ac:dyDescent="0.2">
      <c r="A522" s="49"/>
      <c r="B522" s="50"/>
      <c r="C522" s="51"/>
      <c r="D522" s="135"/>
      <c r="E522" s="51"/>
      <c r="F522" s="51"/>
      <c r="G522" s="51"/>
      <c r="H522" s="51"/>
      <c r="I522" s="52"/>
      <c r="J522" s="52"/>
      <c r="K522" s="52"/>
      <c r="L522" s="52"/>
      <c r="M522" s="52"/>
      <c r="N522" s="52"/>
      <c r="O522" s="52"/>
      <c r="P522" s="52"/>
      <c r="Q522" s="52"/>
      <c r="R522" s="52"/>
      <c r="S522" s="52"/>
      <c r="T522" s="52"/>
      <c r="U522" s="52"/>
      <c r="V522" s="52"/>
      <c r="W522" s="52"/>
      <c r="X522" s="52"/>
    </row>
    <row r="523" spans="1:24" x14ac:dyDescent="0.2">
      <c r="A523" s="49"/>
      <c r="B523" s="50"/>
      <c r="C523" s="51"/>
      <c r="D523" s="135"/>
      <c r="E523" s="51"/>
      <c r="F523" s="51"/>
      <c r="G523" s="51"/>
      <c r="H523" s="51"/>
      <c r="I523" s="52"/>
      <c r="J523" s="52"/>
      <c r="K523" s="52"/>
      <c r="L523" s="52"/>
      <c r="M523" s="52"/>
      <c r="N523" s="52"/>
      <c r="O523" s="52"/>
      <c r="P523" s="52"/>
      <c r="Q523" s="52"/>
      <c r="R523" s="52"/>
      <c r="S523" s="52"/>
      <c r="T523" s="52"/>
      <c r="U523" s="52"/>
      <c r="V523" s="52"/>
      <c r="W523" s="52"/>
      <c r="X523" s="52"/>
    </row>
    <row r="524" spans="1:24" x14ac:dyDescent="0.2">
      <c r="A524" s="49"/>
      <c r="B524" s="50"/>
      <c r="C524" s="51"/>
      <c r="D524" s="135"/>
      <c r="E524" s="51"/>
      <c r="F524" s="51"/>
      <c r="G524" s="51"/>
      <c r="H524" s="51"/>
      <c r="I524" s="52"/>
      <c r="J524" s="52"/>
      <c r="K524" s="52"/>
      <c r="L524" s="52"/>
      <c r="M524" s="52"/>
      <c r="N524" s="52"/>
      <c r="O524" s="52"/>
      <c r="P524" s="52"/>
      <c r="Q524" s="52"/>
      <c r="R524" s="52"/>
      <c r="S524" s="52"/>
      <c r="T524" s="52"/>
      <c r="U524" s="52"/>
      <c r="V524" s="52"/>
      <c r="W524" s="52"/>
      <c r="X524" s="52"/>
    </row>
    <row r="525" spans="1:24" x14ac:dyDescent="0.2">
      <c r="A525" s="49"/>
      <c r="B525" s="50"/>
      <c r="C525" s="51"/>
      <c r="D525" s="135"/>
      <c r="E525" s="51"/>
      <c r="F525" s="51"/>
      <c r="G525" s="51"/>
      <c r="H525" s="51"/>
      <c r="I525" s="52"/>
      <c r="J525" s="52"/>
      <c r="K525" s="52"/>
      <c r="L525" s="52"/>
      <c r="M525" s="52"/>
      <c r="N525" s="52"/>
      <c r="O525" s="52"/>
      <c r="P525" s="52"/>
      <c r="Q525" s="52"/>
      <c r="R525" s="52"/>
      <c r="S525" s="52"/>
      <c r="T525" s="52"/>
      <c r="U525" s="52"/>
      <c r="V525" s="52"/>
      <c r="W525" s="52"/>
      <c r="X525" s="52"/>
    </row>
    <row r="526" spans="1:24" x14ac:dyDescent="0.2">
      <c r="A526" s="49"/>
      <c r="B526" s="50"/>
      <c r="C526" s="51"/>
      <c r="D526" s="135"/>
      <c r="E526" s="51"/>
      <c r="F526" s="51"/>
      <c r="G526" s="51"/>
      <c r="H526" s="51"/>
      <c r="I526" s="52"/>
      <c r="J526" s="52"/>
      <c r="K526" s="52"/>
      <c r="L526" s="52"/>
      <c r="M526" s="52"/>
      <c r="N526" s="52"/>
      <c r="O526" s="52"/>
      <c r="P526" s="52"/>
      <c r="Q526" s="52"/>
      <c r="R526" s="52"/>
      <c r="S526" s="52"/>
      <c r="T526" s="52"/>
      <c r="U526" s="52"/>
      <c r="V526" s="52"/>
      <c r="W526" s="52"/>
      <c r="X526" s="52"/>
    </row>
    <row r="527" spans="1:24" x14ac:dyDescent="0.2">
      <c r="A527" s="49"/>
      <c r="B527" s="50"/>
      <c r="C527" s="51"/>
      <c r="D527" s="135"/>
      <c r="E527" s="51"/>
      <c r="F527" s="51"/>
      <c r="G527" s="51"/>
      <c r="H527" s="51"/>
      <c r="I527" s="52"/>
      <c r="J527" s="52"/>
      <c r="K527" s="52"/>
      <c r="L527" s="52"/>
      <c r="M527" s="52"/>
      <c r="N527" s="52"/>
      <c r="O527" s="52"/>
      <c r="P527" s="52"/>
      <c r="Q527" s="52"/>
      <c r="R527" s="52"/>
      <c r="S527" s="52"/>
      <c r="T527" s="52"/>
      <c r="U527" s="52"/>
      <c r="V527" s="52"/>
      <c r="W527" s="52"/>
      <c r="X527" s="52"/>
    </row>
    <row r="528" spans="1:24" x14ac:dyDescent="0.2">
      <c r="A528" s="49"/>
      <c r="B528" s="50"/>
      <c r="C528" s="51"/>
      <c r="D528" s="135"/>
      <c r="E528" s="51"/>
      <c r="F528" s="51"/>
      <c r="G528" s="51"/>
      <c r="H528" s="51"/>
      <c r="I528" s="52"/>
      <c r="J528" s="52"/>
      <c r="K528" s="52"/>
      <c r="L528" s="52"/>
      <c r="M528" s="52"/>
      <c r="N528" s="52"/>
      <c r="O528" s="52"/>
      <c r="P528" s="52"/>
      <c r="Q528" s="52"/>
      <c r="R528" s="52"/>
      <c r="S528" s="52"/>
      <c r="T528" s="52"/>
      <c r="U528" s="52"/>
      <c r="V528" s="52"/>
      <c r="W528" s="52"/>
      <c r="X528" s="52"/>
    </row>
    <row r="529" spans="1:24" x14ac:dyDescent="0.2">
      <c r="A529" s="49"/>
      <c r="B529" s="50"/>
      <c r="C529" s="51"/>
      <c r="D529" s="135"/>
      <c r="E529" s="51"/>
      <c r="F529" s="51"/>
      <c r="G529" s="51"/>
      <c r="H529" s="51"/>
      <c r="I529" s="52"/>
      <c r="J529" s="52"/>
      <c r="K529" s="52"/>
      <c r="L529" s="52"/>
      <c r="M529" s="52"/>
      <c r="N529" s="52"/>
      <c r="O529" s="52"/>
      <c r="P529" s="52"/>
      <c r="Q529" s="52"/>
      <c r="R529" s="52"/>
      <c r="S529" s="52"/>
      <c r="T529" s="52"/>
      <c r="U529" s="52"/>
      <c r="V529" s="52"/>
      <c r="W529" s="52"/>
      <c r="X529" s="52"/>
    </row>
    <row r="530" spans="1:24" x14ac:dyDescent="0.2">
      <c r="A530" s="49"/>
      <c r="B530" s="50"/>
      <c r="C530" s="51"/>
      <c r="D530" s="135"/>
      <c r="E530" s="51"/>
      <c r="F530" s="51"/>
      <c r="G530" s="51"/>
      <c r="H530" s="51"/>
      <c r="I530" s="52"/>
      <c r="J530" s="52"/>
      <c r="K530" s="52"/>
      <c r="L530" s="52"/>
      <c r="M530" s="52"/>
      <c r="N530" s="52"/>
      <c r="O530" s="52"/>
      <c r="P530" s="52"/>
      <c r="Q530" s="52"/>
      <c r="R530" s="52"/>
      <c r="S530" s="52"/>
      <c r="T530" s="52"/>
      <c r="U530" s="52"/>
      <c r="V530" s="52"/>
      <c r="W530" s="52"/>
      <c r="X530" s="52"/>
    </row>
    <row r="531" spans="1:24" x14ac:dyDescent="0.2">
      <c r="A531" s="49"/>
      <c r="B531" s="50"/>
      <c r="C531" s="51"/>
      <c r="D531" s="135"/>
      <c r="E531" s="51"/>
      <c r="F531" s="51"/>
      <c r="G531" s="51"/>
      <c r="H531" s="51"/>
      <c r="I531" s="52"/>
      <c r="J531" s="52"/>
      <c r="K531" s="52"/>
      <c r="L531" s="52"/>
      <c r="M531" s="52"/>
      <c r="N531" s="52"/>
      <c r="O531" s="52"/>
      <c r="P531" s="52"/>
      <c r="Q531" s="52"/>
      <c r="R531" s="52"/>
      <c r="S531" s="52"/>
      <c r="T531" s="52"/>
      <c r="U531" s="52"/>
      <c r="V531" s="52"/>
      <c r="W531" s="52"/>
      <c r="X531" s="52"/>
    </row>
    <row r="532" spans="1:24" x14ac:dyDescent="0.2">
      <c r="A532" s="49"/>
      <c r="B532" s="50"/>
      <c r="C532" s="51"/>
      <c r="D532" s="135"/>
      <c r="E532" s="51"/>
      <c r="F532" s="51"/>
      <c r="G532" s="51"/>
      <c r="H532" s="51"/>
      <c r="I532" s="52"/>
      <c r="J532" s="52"/>
      <c r="K532" s="52"/>
      <c r="L532" s="52"/>
      <c r="M532" s="52"/>
      <c r="N532" s="52"/>
      <c r="O532" s="52"/>
      <c r="P532" s="52"/>
      <c r="Q532" s="52"/>
      <c r="R532" s="52"/>
      <c r="S532" s="52"/>
      <c r="T532" s="52"/>
      <c r="U532" s="52"/>
      <c r="V532" s="52"/>
      <c r="W532" s="52"/>
      <c r="X532" s="52"/>
    </row>
    <row r="533" spans="1:24" x14ac:dyDescent="0.2">
      <c r="A533" s="49"/>
      <c r="B533" s="50"/>
      <c r="C533" s="51"/>
      <c r="D533" s="135"/>
      <c r="E533" s="51"/>
      <c r="F533" s="51"/>
      <c r="G533" s="51"/>
      <c r="H533" s="51"/>
      <c r="I533" s="52"/>
      <c r="J533" s="52"/>
      <c r="K533" s="52"/>
      <c r="L533" s="52"/>
      <c r="M533" s="52"/>
      <c r="N533" s="52"/>
      <c r="O533" s="52"/>
      <c r="P533" s="52"/>
      <c r="Q533" s="52"/>
      <c r="R533" s="52"/>
      <c r="S533" s="52"/>
      <c r="T533" s="52"/>
      <c r="U533" s="52"/>
      <c r="V533" s="52"/>
      <c r="W533" s="52"/>
      <c r="X533" s="52"/>
    </row>
    <row r="534" spans="1:24" x14ac:dyDescent="0.2">
      <c r="A534" s="49"/>
      <c r="B534" s="50"/>
      <c r="C534" s="51"/>
      <c r="D534" s="135"/>
      <c r="E534" s="51"/>
      <c r="F534" s="51"/>
      <c r="G534" s="51"/>
      <c r="H534" s="51"/>
      <c r="I534" s="52"/>
      <c r="J534" s="52"/>
      <c r="K534" s="52"/>
      <c r="L534" s="52"/>
      <c r="M534" s="52"/>
      <c r="N534" s="52"/>
      <c r="O534" s="52"/>
      <c r="P534" s="52"/>
      <c r="Q534" s="52"/>
      <c r="R534" s="52"/>
      <c r="S534" s="52"/>
      <c r="T534" s="52"/>
      <c r="U534" s="52"/>
      <c r="V534" s="52"/>
      <c r="W534" s="52"/>
      <c r="X534" s="52"/>
    </row>
    <row r="535" spans="1:24" x14ac:dyDescent="0.2">
      <c r="A535" s="49"/>
      <c r="B535" s="50"/>
      <c r="C535" s="51"/>
      <c r="D535" s="135"/>
      <c r="E535" s="51"/>
      <c r="F535" s="51"/>
      <c r="G535" s="51"/>
      <c r="H535" s="51"/>
      <c r="I535" s="52"/>
      <c r="J535" s="52"/>
      <c r="K535" s="52"/>
      <c r="L535" s="52"/>
      <c r="M535" s="52"/>
      <c r="N535" s="52"/>
      <c r="O535" s="52"/>
      <c r="P535" s="52"/>
      <c r="Q535" s="52"/>
      <c r="R535" s="52"/>
      <c r="S535" s="52"/>
      <c r="T535" s="52"/>
      <c r="U535" s="52"/>
      <c r="V535" s="52"/>
      <c r="W535" s="52"/>
      <c r="X535" s="52"/>
    </row>
    <row r="536" spans="1:24" x14ac:dyDescent="0.2">
      <c r="A536" s="49"/>
      <c r="B536" s="50"/>
      <c r="C536" s="51"/>
      <c r="D536" s="135"/>
      <c r="E536" s="51"/>
      <c r="F536" s="51"/>
      <c r="G536" s="51"/>
      <c r="H536" s="51"/>
      <c r="I536" s="52"/>
      <c r="J536" s="52"/>
      <c r="K536" s="52"/>
      <c r="L536" s="52"/>
      <c r="M536" s="52"/>
      <c r="N536" s="52"/>
      <c r="O536" s="52"/>
      <c r="P536" s="52"/>
      <c r="Q536" s="52"/>
      <c r="R536" s="52"/>
      <c r="S536" s="52"/>
      <c r="T536" s="52"/>
      <c r="U536" s="52"/>
      <c r="V536" s="52"/>
      <c r="W536" s="52"/>
      <c r="X536" s="52"/>
    </row>
    <row r="537" spans="1:24" x14ac:dyDescent="0.2">
      <c r="A537" s="49"/>
      <c r="B537" s="50"/>
      <c r="C537" s="51"/>
      <c r="D537" s="135"/>
      <c r="E537" s="51"/>
      <c r="F537" s="51"/>
      <c r="G537" s="51"/>
      <c r="H537" s="51"/>
      <c r="I537" s="52"/>
      <c r="J537" s="52"/>
      <c r="K537" s="52"/>
      <c r="L537" s="52"/>
      <c r="M537" s="52"/>
      <c r="N537" s="52"/>
      <c r="O537" s="52"/>
      <c r="P537" s="52"/>
      <c r="Q537" s="52"/>
      <c r="R537" s="52"/>
      <c r="S537" s="52"/>
      <c r="T537" s="52"/>
      <c r="U537" s="52"/>
      <c r="V537" s="52"/>
      <c r="W537" s="52"/>
      <c r="X537" s="52"/>
    </row>
    <row r="538" spans="1:24" x14ac:dyDescent="0.2">
      <c r="A538" s="49"/>
      <c r="B538" s="50"/>
      <c r="C538" s="51"/>
      <c r="D538" s="135"/>
      <c r="E538" s="51"/>
      <c r="F538" s="51"/>
      <c r="G538" s="51"/>
      <c r="H538" s="51"/>
      <c r="I538" s="52"/>
      <c r="J538" s="52"/>
      <c r="K538" s="52"/>
      <c r="L538" s="52"/>
      <c r="M538" s="52"/>
      <c r="N538" s="52"/>
      <c r="O538" s="52"/>
      <c r="P538" s="52"/>
      <c r="Q538" s="52"/>
      <c r="R538" s="52"/>
      <c r="S538" s="52"/>
      <c r="T538" s="52"/>
      <c r="U538" s="52"/>
      <c r="V538" s="52"/>
      <c r="W538" s="52"/>
      <c r="X538" s="52"/>
    </row>
    <row r="539" spans="1:24" x14ac:dyDescent="0.2">
      <c r="A539" s="49"/>
      <c r="B539" s="50"/>
      <c r="C539" s="51"/>
      <c r="D539" s="135"/>
      <c r="E539" s="51"/>
      <c r="F539" s="51"/>
      <c r="G539" s="51"/>
      <c r="H539" s="51"/>
      <c r="I539" s="52"/>
      <c r="J539" s="52"/>
      <c r="K539" s="52"/>
      <c r="L539" s="52"/>
      <c r="M539" s="52"/>
      <c r="N539" s="52"/>
      <c r="O539" s="52"/>
      <c r="P539" s="52"/>
      <c r="Q539" s="52"/>
      <c r="R539" s="52"/>
      <c r="S539" s="52"/>
      <c r="T539" s="52"/>
      <c r="U539" s="52"/>
      <c r="V539" s="52"/>
      <c r="W539" s="52"/>
      <c r="X539" s="52"/>
    </row>
    <row r="540" spans="1:24" x14ac:dyDescent="0.2">
      <c r="A540" s="49"/>
      <c r="B540" s="50"/>
      <c r="C540" s="51"/>
      <c r="D540" s="135"/>
      <c r="E540" s="51"/>
      <c r="F540" s="51"/>
      <c r="G540" s="51"/>
      <c r="H540" s="51"/>
      <c r="I540" s="52"/>
      <c r="J540" s="52"/>
      <c r="K540" s="52"/>
      <c r="L540" s="52"/>
      <c r="M540" s="52"/>
      <c r="N540" s="52"/>
      <c r="O540" s="52"/>
      <c r="P540" s="52"/>
      <c r="Q540" s="52"/>
      <c r="R540" s="52"/>
      <c r="S540" s="52"/>
      <c r="T540" s="52"/>
      <c r="U540" s="52"/>
      <c r="V540" s="52"/>
      <c r="W540" s="52"/>
      <c r="X540" s="52"/>
    </row>
    <row r="541" spans="1:24" x14ac:dyDescent="0.2">
      <c r="A541" s="49"/>
      <c r="B541" s="50"/>
      <c r="C541" s="51"/>
      <c r="D541" s="135"/>
      <c r="E541" s="51"/>
      <c r="F541" s="51"/>
      <c r="G541" s="51"/>
      <c r="H541" s="51"/>
      <c r="I541" s="52"/>
      <c r="J541" s="52"/>
      <c r="K541" s="52"/>
      <c r="L541" s="52"/>
      <c r="M541" s="52"/>
      <c r="N541" s="52"/>
      <c r="O541" s="52"/>
      <c r="P541" s="52"/>
      <c r="Q541" s="52"/>
      <c r="R541" s="52"/>
      <c r="S541" s="52"/>
      <c r="T541" s="52"/>
      <c r="U541" s="52"/>
      <c r="V541" s="52"/>
      <c r="W541" s="52"/>
      <c r="X541" s="52"/>
    </row>
    <row r="542" spans="1:24" x14ac:dyDescent="0.2">
      <c r="A542" s="49"/>
      <c r="B542" s="50"/>
      <c r="C542" s="51"/>
      <c r="D542" s="135"/>
      <c r="E542" s="51"/>
      <c r="F542" s="51"/>
      <c r="G542" s="51"/>
      <c r="H542" s="51"/>
      <c r="I542" s="52"/>
      <c r="J542" s="52"/>
      <c r="K542" s="52"/>
      <c r="L542" s="52"/>
      <c r="M542" s="52"/>
      <c r="N542" s="52"/>
      <c r="O542" s="52"/>
      <c r="P542" s="52"/>
      <c r="Q542" s="52"/>
      <c r="R542" s="52"/>
      <c r="S542" s="52"/>
      <c r="T542" s="52"/>
      <c r="U542" s="52"/>
      <c r="V542" s="52"/>
      <c r="W542" s="52"/>
      <c r="X542" s="52"/>
    </row>
    <row r="543" spans="1:24" x14ac:dyDescent="0.2">
      <c r="A543" s="49"/>
      <c r="B543" s="50"/>
      <c r="C543" s="51"/>
      <c r="D543" s="135"/>
      <c r="E543" s="51"/>
      <c r="F543" s="51"/>
      <c r="G543" s="51"/>
      <c r="H543" s="51"/>
      <c r="I543" s="52"/>
      <c r="J543" s="52"/>
      <c r="K543" s="52"/>
      <c r="L543" s="52"/>
      <c r="M543" s="52"/>
      <c r="N543" s="52"/>
      <c r="O543" s="52"/>
      <c r="P543" s="52"/>
      <c r="Q543" s="52"/>
      <c r="R543" s="52"/>
      <c r="S543" s="52"/>
      <c r="T543" s="52"/>
      <c r="U543" s="52"/>
      <c r="V543" s="52"/>
      <c r="W543" s="52"/>
      <c r="X543" s="52"/>
    </row>
    <row r="544" spans="1:24" x14ac:dyDescent="0.2">
      <c r="A544" s="49"/>
      <c r="B544" s="50"/>
      <c r="C544" s="51"/>
      <c r="D544" s="135"/>
      <c r="E544" s="51"/>
      <c r="F544" s="51"/>
      <c r="G544" s="51"/>
      <c r="H544" s="51"/>
      <c r="I544" s="52"/>
      <c r="J544" s="52"/>
      <c r="K544" s="52"/>
      <c r="L544" s="52"/>
      <c r="M544" s="52"/>
      <c r="N544" s="52"/>
      <c r="O544" s="52"/>
      <c r="P544" s="52"/>
      <c r="Q544" s="52"/>
      <c r="R544" s="52"/>
      <c r="S544" s="52"/>
      <c r="T544" s="52"/>
      <c r="U544" s="52"/>
      <c r="V544" s="52"/>
      <c r="W544" s="52"/>
      <c r="X544" s="52"/>
    </row>
    <row r="545" spans="1:24" x14ac:dyDescent="0.2">
      <c r="A545" s="49"/>
      <c r="B545" s="50"/>
      <c r="C545" s="51"/>
      <c r="D545" s="135"/>
      <c r="E545" s="51"/>
      <c r="F545" s="51"/>
      <c r="G545" s="51"/>
      <c r="H545" s="51"/>
      <c r="I545" s="52"/>
      <c r="J545" s="52"/>
      <c r="K545" s="52"/>
      <c r="L545" s="52"/>
      <c r="M545" s="52"/>
      <c r="N545" s="52"/>
      <c r="O545" s="52"/>
      <c r="P545" s="52"/>
      <c r="Q545" s="52"/>
      <c r="R545" s="52"/>
      <c r="S545" s="52"/>
      <c r="T545" s="52"/>
      <c r="U545" s="52"/>
      <c r="V545" s="52"/>
      <c r="W545" s="52"/>
      <c r="X545" s="52"/>
    </row>
    <row r="546" spans="1:24" x14ac:dyDescent="0.2">
      <c r="A546" s="49"/>
      <c r="B546" s="50"/>
      <c r="C546" s="51"/>
      <c r="D546" s="135"/>
      <c r="E546" s="51"/>
      <c r="F546" s="51"/>
      <c r="G546" s="51"/>
      <c r="H546" s="51"/>
      <c r="I546" s="52"/>
      <c r="J546" s="52"/>
      <c r="K546" s="52"/>
      <c r="L546" s="52"/>
      <c r="M546" s="52"/>
      <c r="N546" s="52"/>
      <c r="O546" s="52"/>
      <c r="P546" s="52"/>
      <c r="Q546" s="52"/>
      <c r="R546" s="52"/>
      <c r="S546" s="52"/>
      <c r="T546" s="52"/>
      <c r="U546" s="52"/>
      <c r="V546" s="52"/>
      <c r="W546" s="52"/>
      <c r="X546" s="52"/>
    </row>
    <row r="547" spans="1:24" x14ac:dyDescent="0.2">
      <c r="A547" s="49"/>
      <c r="B547" s="50"/>
      <c r="C547" s="51"/>
      <c r="D547" s="135"/>
      <c r="E547" s="51"/>
      <c r="F547" s="51"/>
      <c r="G547" s="51"/>
      <c r="H547" s="51"/>
      <c r="I547" s="52"/>
      <c r="J547" s="52"/>
      <c r="K547" s="52"/>
      <c r="L547" s="52"/>
      <c r="M547" s="52"/>
      <c r="N547" s="52"/>
      <c r="O547" s="52"/>
      <c r="P547" s="52"/>
      <c r="Q547" s="52"/>
      <c r="R547" s="52"/>
      <c r="S547" s="52"/>
      <c r="T547" s="52"/>
      <c r="U547" s="52"/>
      <c r="V547" s="52"/>
      <c r="W547" s="52"/>
      <c r="X547" s="52"/>
    </row>
    <row r="548" spans="1:24" x14ac:dyDescent="0.2">
      <c r="A548" s="49"/>
      <c r="B548" s="50"/>
      <c r="C548" s="51"/>
      <c r="D548" s="135"/>
      <c r="E548" s="51"/>
      <c r="F548" s="51"/>
      <c r="G548" s="51"/>
      <c r="H548" s="51"/>
      <c r="I548" s="52"/>
      <c r="J548" s="52"/>
      <c r="K548" s="52"/>
      <c r="L548" s="52"/>
      <c r="M548" s="52"/>
      <c r="N548" s="52"/>
      <c r="O548" s="52"/>
      <c r="P548" s="52"/>
      <c r="Q548" s="52"/>
      <c r="R548" s="52"/>
      <c r="S548" s="52"/>
      <c r="T548" s="52"/>
      <c r="U548" s="52"/>
      <c r="V548" s="52"/>
      <c r="W548" s="52"/>
      <c r="X548" s="52"/>
    </row>
    <row r="549" spans="1:24" x14ac:dyDescent="0.2">
      <c r="A549" s="49"/>
      <c r="B549" s="50"/>
      <c r="C549" s="51"/>
      <c r="D549" s="135"/>
      <c r="E549" s="51"/>
      <c r="F549" s="51"/>
      <c r="G549" s="51"/>
      <c r="H549" s="51"/>
      <c r="I549" s="52"/>
      <c r="J549" s="52"/>
      <c r="K549" s="52"/>
      <c r="L549" s="52"/>
      <c r="M549" s="52"/>
      <c r="N549" s="52"/>
      <c r="O549" s="52"/>
      <c r="P549" s="52"/>
      <c r="Q549" s="52"/>
      <c r="R549" s="52"/>
      <c r="S549" s="52"/>
      <c r="T549" s="52"/>
      <c r="U549" s="52"/>
      <c r="V549" s="52"/>
      <c r="W549" s="52"/>
      <c r="X549" s="52"/>
    </row>
    <row r="550" spans="1:24" x14ac:dyDescent="0.2">
      <c r="A550" s="49"/>
      <c r="B550" s="50"/>
      <c r="C550" s="51"/>
      <c r="D550" s="135"/>
      <c r="E550" s="51"/>
      <c r="F550" s="51"/>
      <c r="G550" s="51"/>
      <c r="H550" s="51"/>
      <c r="I550" s="52"/>
      <c r="J550" s="52"/>
      <c r="K550" s="52"/>
      <c r="L550" s="52"/>
      <c r="M550" s="52"/>
      <c r="N550" s="52"/>
      <c r="O550" s="52"/>
      <c r="P550" s="52"/>
      <c r="Q550" s="52"/>
      <c r="R550" s="52"/>
      <c r="S550" s="52"/>
      <c r="T550" s="52"/>
      <c r="U550" s="52"/>
      <c r="V550" s="52"/>
      <c r="W550" s="52"/>
      <c r="X550" s="52"/>
    </row>
    <row r="551" spans="1:24" x14ac:dyDescent="0.2">
      <c r="A551" s="49"/>
      <c r="B551" s="50"/>
      <c r="C551" s="51"/>
      <c r="D551" s="135"/>
      <c r="E551" s="51"/>
      <c r="F551" s="51"/>
      <c r="G551" s="51"/>
      <c r="H551" s="51"/>
      <c r="I551" s="52"/>
      <c r="J551" s="52"/>
      <c r="K551" s="52"/>
      <c r="L551" s="52"/>
      <c r="M551" s="52"/>
      <c r="N551" s="52"/>
      <c r="O551" s="52"/>
      <c r="P551" s="52"/>
      <c r="Q551" s="52"/>
      <c r="R551" s="52"/>
      <c r="S551" s="52"/>
      <c r="T551" s="52"/>
      <c r="U551" s="52"/>
      <c r="V551" s="52"/>
      <c r="W551" s="52"/>
      <c r="X551" s="52"/>
    </row>
    <row r="552" spans="1:24" x14ac:dyDescent="0.2">
      <c r="A552" s="49"/>
      <c r="B552" s="50"/>
      <c r="C552" s="51"/>
      <c r="D552" s="135"/>
      <c r="E552" s="51"/>
      <c r="F552" s="51"/>
      <c r="G552" s="51"/>
      <c r="H552" s="51"/>
      <c r="I552" s="52"/>
      <c r="J552" s="52"/>
      <c r="K552" s="52"/>
      <c r="L552" s="52"/>
      <c r="M552" s="52"/>
      <c r="N552" s="52"/>
      <c r="O552" s="52"/>
      <c r="P552" s="52"/>
      <c r="Q552" s="52"/>
      <c r="R552" s="52"/>
      <c r="S552" s="52"/>
      <c r="T552" s="52"/>
      <c r="U552" s="52"/>
      <c r="V552" s="52"/>
      <c r="W552" s="52"/>
      <c r="X552" s="52"/>
    </row>
    <row r="553" spans="1:24" x14ac:dyDescent="0.2">
      <c r="A553" s="49"/>
      <c r="B553" s="50"/>
      <c r="C553" s="51"/>
      <c r="D553" s="135"/>
      <c r="E553" s="51"/>
      <c r="F553" s="51"/>
      <c r="G553" s="51"/>
      <c r="H553" s="51"/>
      <c r="I553" s="52"/>
      <c r="J553" s="52"/>
      <c r="K553" s="52"/>
      <c r="L553" s="52"/>
      <c r="M553" s="52"/>
      <c r="N553" s="52"/>
      <c r="O553" s="52"/>
      <c r="P553" s="52"/>
      <c r="Q553" s="52"/>
      <c r="R553" s="52"/>
      <c r="S553" s="52"/>
      <c r="T553" s="52"/>
      <c r="U553" s="52"/>
      <c r="V553" s="52"/>
      <c r="W553" s="52"/>
      <c r="X553" s="52"/>
    </row>
    <row r="554" spans="1:24" x14ac:dyDescent="0.2">
      <c r="A554" s="49"/>
      <c r="B554" s="50"/>
      <c r="C554" s="51"/>
      <c r="D554" s="135"/>
      <c r="E554" s="51"/>
      <c r="F554" s="51"/>
      <c r="G554" s="51"/>
      <c r="H554" s="51"/>
      <c r="I554" s="52"/>
      <c r="J554" s="52"/>
      <c r="K554" s="52"/>
      <c r="L554" s="52"/>
      <c r="M554" s="52"/>
      <c r="N554" s="52"/>
      <c r="O554" s="52"/>
      <c r="P554" s="52"/>
      <c r="Q554" s="52"/>
      <c r="R554" s="52"/>
      <c r="S554" s="52"/>
      <c r="T554" s="52"/>
      <c r="U554" s="52"/>
      <c r="V554" s="52"/>
      <c r="W554" s="52"/>
      <c r="X554" s="52"/>
    </row>
    <row r="555" spans="1:24" x14ac:dyDescent="0.2">
      <c r="A555" s="49"/>
      <c r="B555" s="50"/>
      <c r="C555" s="51"/>
      <c r="D555" s="135"/>
      <c r="E555" s="51"/>
      <c r="F555" s="51"/>
      <c r="G555" s="51"/>
      <c r="H555" s="51"/>
      <c r="I555" s="52"/>
      <c r="J555" s="52"/>
      <c r="K555" s="52"/>
      <c r="L555" s="52"/>
      <c r="M555" s="52"/>
      <c r="N555" s="52"/>
      <c r="O555" s="52"/>
      <c r="P555" s="52"/>
      <c r="Q555" s="52"/>
      <c r="R555" s="52"/>
      <c r="S555" s="52"/>
      <c r="T555" s="52"/>
      <c r="U555" s="52"/>
      <c r="V555" s="52"/>
      <c r="W555" s="52"/>
      <c r="X555" s="52"/>
    </row>
    <row r="556" spans="1:24" x14ac:dyDescent="0.2">
      <c r="A556" s="49"/>
      <c r="B556" s="50"/>
      <c r="C556" s="51"/>
      <c r="D556" s="135"/>
      <c r="E556" s="51"/>
      <c r="F556" s="51"/>
      <c r="G556" s="51"/>
      <c r="H556" s="51"/>
      <c r="I556" s="52"/>
      <c r="J556" s="52"/>
      <c r="K556" s="52"/>
      <c r="L556" s="52"/>
      <c r="M556" s="52"/>
      <c r="N556" s="52"/>
      <c r="O556" s="52"/>
      <c r="P556" s="52"/>
      <c r="Q556" s="52"/>
      <c r="R556" s="52"/>
      <c r="S556" s="52"/>
      <c r="T556" s="52"/>
      <c r="U556" s="52"/>
      <c r="V556" s="52"/>
      <c r="W556" s="52"/>
      <c r="X556" s="52"/>
    </row>
    <row r="557" spans="1:24" x14ac:dyDescent="0.2">
      <c r="A557" s="49"/>
      <c r="B557" s="50"/>
      <c r="C557" s="51"/>
      <c r="D557" s="135"/>
      <c r="E557" s="51"/>
      <c r="F557" s="51"/>
      <c r="G557" s="51"/>
      <c r="H557" s="51"/>
      <c r="I557" s="52"/>
      <c r="J557" s="52"/>
      <c r="K557" s="52"/>
      <c r="L557" s="52"/>
      <c r="M557" s="52"/>
      <c r="N557" s="52"/>
      <c r="O557" s="52"/>
      <c r="P557" s="52"/>
      <c r="Q557" s="52"/>
      <c r="R557" s="52"/>
      <c r="S557" s="52"/>
      <c r="T557" s="52"/>
      <c r="U557" s="52"/>
      <c r="V557" s="52"/>
      <c r="W557" s="52"/>
      <c r="X557" s="52"/>
    </row>
    <row r="558" spans="1:24" x14ac:dyDescent="0.2">
      <c r="A558" s="49"/>
      <c r="B558" s="50"/>
      <c r="C558" s="51"/>
      <c r="D558" s="135"/>
      <c r="E558" s="51"/>
      <c r="F558" s="51"/>
      <c r="G558" s="51"/>
      <c r="H558" s="51"/>
      <c r="I558" s="52"/>
      <c r="J558" s="52"/>
      <c r="K558" s="52"/>
      <c r="L558" s="52"/>
      <c r="M558" s="52"/>
      <c r="N558" s="52"/>
      <c r="O558" s="52"/>
      <c r="P558" s="52"/>
      <c r="Q558" s="52"/>
      <c r="R558" s="52"/>
      <c r="S558" s="52"/>
      <c r="T558" s="52"/>
      <c r="U558" s="52"/>
      <c r="V558" s="52"/>
      <c r="W558" s="52"/>
      <c r="X558" s="52"/>
    </row>
    <row r="559" spans="1:24" x14ac:dyDescent="0.2">
      <c r="A559" s="49"/>
      <c r="B559" s="50"/>
      <c r="C559" s="51"/>
      <c r="D559" s="135"/>
      <c r="E559" s="51"/>
      <c r="F559" s="51"/>
      <c r="G559" s="51"/>
      <c r="H559" s="51"/>
      <c r="I559" s="52"/>
      <c r="J559" s="52"/>
      <c r="K559" s="52"/>
      <c r="L559" s="52"/>
      <c r="M559" s="52"/>
      <c r="N559" s="52"/>
      <c r="O559" s="52"/>
      <c r="P559" s="52"/>
      <c r="Q559" s="52"/>
      <c r="R559" s="52"/>
      <c r="S559" s="52"/>
      <c r="T559" s="52"/>
      <c r="U559" s="52"/>
      <c r="V559" s="52"/>
      <c r="W559" s="52"/>
      <c r="X559" s="52"/>
    </row>
    <row r="560" spans="1:24" x14ac:dyDescent="0.2">
      <c r="A560" s="49"/>
      <c r="B560" s="50"/>
      <c r="C560" s="51"/>
      <c r="D560" s="135"/>
      <c r="E560" s="51"/>
      <c r="F560" s="51"/>
      <c r="G560" s="51"/>
      <c r="H560" s="51"/>
      <c r="I560" s="52"/>
      <c r="J560" s="52"/>
      <c r="K560" s="52"/>
      <c r="L560" s="52"/>
      <c r="M560" s="52"/>
      <c r="N560" s="52"/>
      <c r="O560" s="52"/>
      <c r="P560" s="52"/>
      <c r="Q560" s="52"/>
      <c r="R560" s="52"/>
      <c r="S560" s="52"/>
      <c r="T560" s="52"/>
      <c r="U560" s="52"/>
      <c r="V560" s="52"/>
      <c r="W560" s="52"/>
      <c r="X560" s="52"/>
    </row>
    <row r="561" spans="1:24" x14ac:dyDescent="0.2">
      <c r="A561" s="49"/>
      <c r="B561" s="50"/>
      <c r="C561" s="51"/>
      <c r="D561" s="135"/>
      <c r="E561" s="51"/>
      <c r="F561" s="51"/>
      <c r="G561" s="51"/>
      <c r="H561" s="51"/>
      <c r="I561" s="52"/>
      <c r="J561" s="52"/>
      <c r="K561" s="52"/>
      <c r="L561" s="52"/>
      <c r="M561" s="52"/>
      <c r="N561" s="52"/>
      <c r="O561" s="52"/>
      <c r="P561" s="52"/>
      <c r="Q561" s="52"/>
      <c r="R561" s="52"/>
      <c r="S561" s="52"/>
      <c r="T561" s="52"/>
      <c r="U561" s="52"/>
      <c r="V561" s="52"/>
      <c r="W561" s="52"/>
      <c r="X561" s="52"/>
    </row>
    <row r="562" spans="1:24" x14ac:dyDescent="0.2">
      <c r="A562" s="49"/>
      <c r="B562" s="50"/>
      <c r="C562" s="51"/>
      <c r="D562" s="135"/>
      <c r="E562" s="51"/>
      <c r="F562" s="51"/>
      <c r="G562" s="51"/>
      <c r="H562" s="51"/>
      <c r="I562" s="52"/>
      <c r="J562" s="52"/>
      <c r="K562" s="52"/>
      <c r="L562" s="52"/>
      <c r="M562" s="52"/>
      <c r="N562" s="52"/>
      <c r="O562" s="52"/>
      <c r="P562" s="52"/>
      <c r="Q562" s="52"/>
      <c r="R562" s="52"/>
      <c r="S562" s="52"/>
      <c r="T562" s="52"/>
      <c r="U562" s="52"/>
      <c r="V562" s="52"/>
      <c r="W562" s="52"/>
      <c r="X562" s="52"/>
    </row>
    <row r="563" spans="1:24" x14ac:dyDescent="0.2">
      <c r="A563" s="49"/>
      <c r="B563" s="50"/>
      <c r="C563" s="51"/>
      <c r="D563" s="135"/>
      <c r="E563" s="51"/>
      <c r="F563" s="51"/>
      <c r="G563" s="51"/>
      <c r="H563" s="51"/>
      <c r="I563" s="52"/>
      <c r="J563" s="52"/>
      <c r="K563" s="52"/>
      <c r="L563" s="52"/>
      <c r="M563" s="52"/>
      <c r="N563" s="52"/>
      <c r="O563" s="52"/>
      <c r="P563" s="52"/>
      <c r="Q563" s="52"/>
      <c r="R563" s="52"/>
      <c r="S563" s="52"/>
      <c r="T563" s="52"/>
      <c r="U563" s="52"/>
      <c r="V563" s="52"/>
      <c r="W563" s="52"/>
      <c r="X563" s="52"/>
    </row>
    <row r="564" spans="1:24" x14ac:dyDescent="0.2">
      <c r="A564" s="49"/>
      <c r="B564" s="50"/>
      <c r="C564" s="51"/>
      <c r="D564" s="135"/>
      <c r="E564" s="51"/>
      <c r="F564" s="51"/>
      <c r="G564" s="51"/>
      <c r="H564" s="51"/>
      <c r="I564" s="52"/>
      <c r="J564" s="52"/>
      <c r="K564" s="52"/>
      <c r="L564" s="52"/>
      <c r="M564" s="52"/>
      <c r="N564" s="52"/>
      <c r="O564" s="52"/>
      <c r="P564" s="52"/>
      <c r="Q564" s="52"/>
      <c r="R564" s="52"/>
      <c r="S564" s="52"/>
      <c r="T564" s="52"/>
      <c r="U564" s="52"/>
      <c r="V564" s="52"/>
      <c r="W564" s="52"/>
      <c r="X564" s="52"/>
    </row>
    <row r="565" spans="1:24" x14ac:dyDescent="0.2">
      <c r="A565" s="49"/>
      <c r="B565" s="50"/>
      <c r="C565" s="51"/>
      <c r="D565" s="135"/>
      <c r="E565" s="51"/>
      <c r="F565" s="51"/>
      <c r="G565" s="51"/>
      <c r="H565" s="51"/>
      <c r="I565" s="52"/>
      <c r="J565" s="52"/>
      <c r="K565" s="52"/>
      <c r="L565" s="52"/>
      <c r="M565" s="52"/>
      <c r="N565" s="52"/>
      <c r="O565" s="52"/>
      <c r="P565" s="52"/>
      <c r="Q565" s="52"/>
      <c r="R565" s="52"/>
      <c r="S565" s="52"/>
      <c r="T565" s="52"/>
      <c r="U565" s="52"/>
      <c r="V565" s="52"/>
      <c r="W565" s="52"/>
      <c r="X565" s="52"/>
    </row>
    <row r="566" spans="1:24" x14ac:dyDescent="0.2">
      <c r="A566" s="49"/>
      <c r="B566" s="50"/>
      <c r="C566" s="51"/>
      <c r="D566" s="135"/>
      <c r="E566" s="51"/>
      <c r="F566" s="51"/>
      <c r="G566" s="51"/>
      <c r="H566" s="51"/>
      <c r="I566" s="52"/>
      <c r="J566" s="52"/>
      <c r="K566" s="52"/>
      <c r="L566" s="52"/>
      <c r="M566" s="52"/>
      <c r="N566" s="52"/>
      <c r="O566" s="52"/>
      <c r="P566" s="52"/>
      <c r="Q566" s="52"/>
      <c r="R566" s="52"/>
      <c r="S566" s="52"/>
      <c r="T566" s="52"/>
      <c r="U566" s="52"/>
      <c r="V566" s="52"/>
      <c r="W566" s="52"/>
      <c r="X566" s="52"/>
    </row>
    <row r="567" spans="1:24" x14ac:dyDescent="0.2">
      <c r="A567" s="49"/>
      <c r="B567" s="50"/>
      <c r="C567" s="51"/>
      <c r="D567" s="135"/>
      <c r="E567" s="51"/>
      <c r="F567" s="51"/>
      <c r="G567" s="51"/>
      <c r="H567" s="51"/>
      <c r="I567" s="52"/>
      <c r="J567" s="52"/>
      <c r="K567" s="52"/>
      <c r="L567" s="52"/>
      <c r="M567" s="52"/>
      <c r="N567" s="52"/>
      <c r="O567" s="52"/>
      <c r="P567" s="52"/>
      <c r="Q567" s="52"/>
      <c r="R567" s="52"/>
      <c r="S567" s="52"/>
      <c r="T567" s="52"/>
      <c r="U567" s="52"/>
      <c r="V567" s="52"/>
      <c r="W567" s="52"/>
      <c r="X567" s="52"/>
    </row>
    <row r="568" spans="1:24" ht="12.75"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row>
  </sheetData>
  <sheetProtection password="8EB3" sheet="1" objects="1" scenarios="1"/>
  <mergeCells count="43">
    <mergeCell ref="I64:J64"/>
    <mergeCell ref="I65:J65"/>
    <mergeCell ref="D32:F32"/>
    <mergeCell ref="I63:L63"/>
    <mergeCell ref="K64:L64"/>
    <mergeCell ref="K65:L65"/>
    <mergeCell ref="W66:W67"/>
    <mergeCell ref="Q66:Q67"/>
    <mergeCell ref="R66:R67"/>
    <mergeCell ref="K66:K67"/>
    <mergeCell ref="L66:L67"/>
    <mergeCell ref="M66:M67"/>
    <mergeCell ref="N66:N67"/>
    <mergeCell ref="X66:X67"/>
    <mergeCell ref="O64:P64"/>
    <mergeCell ref="S64:T64"/>
    <mergeCell ref="W64:X64"/>
    <mergeCell ref="S66:S67"/>
    <mergeCell ref="T66:T67"/>
    <mergeCell ref="U66:U67"/>
    <mergeCell ref="V66:V67"/>
    <mergeCell ref="O66:O67"/>
    <mergeCell ref="P66:P67"/>
    <mergeCell ref="G66:G67"/>
    <mergeCell ref="H66:H67"/>
    <mergeCell ref="I66:I67"/>
    <mergeCell ref="J66:J67"/>
    <mergeCell ref="D24:E24"/>
    <mergeCell ref="A66:A67"/>
    <mergeCell ref="B66:B67"/>
    <mergeCell ref="C66:C67"/>
    <mergeCell ref="D66:D67"/>
    <mergeCell ref="D42:F43"/>
    <mergeCell ref="D26:E26"/>
    <mergeCell ref="D28:F28"/>
    <mergeCell ref="A1:H1"/>
    <mergeCell ref="A2:H2"/>
    <mergeCell ref="A3:H3"/>
    <mergeCell ref="D22:E22"/>
    <mergeCell ref="D7:F7"/>
    <mergeCell ref="D11:F11"/>
    <mergeCell ref="D14:F14"/>
    <mergeCell ref="D20:F20"/>
  </mergeCells>
  <phoneticPr fontId="3" type="noConversion"/>
  <conditionalFormatting sqref="I68:X567">
    <cfRule type="expression" dxfId="186" priority="1" stopIfTrue="1">
      <formula>ANLAGETYP_UNTERTYP_VALIDITY</formula>
    </cfRule>
  </conditionalFormatting>
  <conditionalFormatting sqref="K64:K65">
    <cfRule type="expression" dxfId="185" priority="2" stopIfTrue="1">
      <formula>ANLAGETYP_UNTERTYP_VALIDITY</formula>
    </cfRule>
    <cfRule type="expression" dxfId="184" priority="3" stopIfTrue="1">
      <formula>NOT(ANLAGETYP_UNTERTYP_VALIDITY)</formula>
    </cfRule>
  </conditionalFormatting>
  <conditionalFormatting sqref="L64:L65">
    <cfRule type="expression" dxfId="183" priority="4" stopIfTrue="1">
      <formula>ANLAGETYP_UNTERTYP_VALIDITY</formula>
    </cfRule>
    <cfRule type="expression" dxfId="182" priority="5" stopIfTrue="1">
      <formula>NOT(ANLAGETYP_UNTERTYP_VALIDITY)</formula>
    </cfRule>
  </conditionalFormatting>
  <conditionalFormatting sqref="I63:L63">
    <cfRule type="expression" dxfId="181" priority="6" stopIfTrue="1">
      <formula>ANLAGETYP_UNTERTYP_VALIDITY</formula>
    </cfRule>
    <cfRule type="expression" dxfId="180" priority="7" stopIfTrue="1">
      <formula>NOT(ANLAGETYP_UNTERTYP_VALIDITY)</formula>
    </cfRule>
  </conditionalFormatting>
  <conditionalFormatting sqref="I64:J65">
    <cfRule type="expression" dxfId="179" priority="8" stopIfTrue="1">
      <formula>ANLAGETYP_UNTERTYP_VALIDITY</formula>
    </cfRule>
    <cfRule type="expression" dxfId="178" priority="9" stopIfTrue="1">
      <formula>NOT(ANLAGETYP_UNTERTYP_VALIDITY)</formula>
    </cfRule>
  </conditionalFormatting>
  <conditionalFormatting sqref="M63:M65 Q63:Q65 U63:U65">
    <cfRule type="expression" dxfId="177" priority="10" stopIfTrue="1">
      <formula>ANLAGETYP_UNTERTYP_VALIDITY</formula>
    </cfRule>
    <cfRule type="expression" dxfId="176" priority="11" stopIfTrue="1">
      <formula>NOT(ANLAGETYP_UNTERTYP_VALIDITY)</formula>
    </cfRule>
  </conditionalFormatting>
  <conditionalFormatting sqref="N63:O63 N64:N65 O65 R63:S63 R64:R65 S65 V63:W63 V64:V65 W65">
    <cfRule type="expression" dxfId="175" priority="12" stopIfTrue="1">
      <formula>ANLAGETYP_UNTERTYP_VALIDITY</formula>
    </cfRule>
    <cfRule type="expression" dxfId="174" priority="13" stopIfTrue="1">
      <formula>NOT(ANLAGETYP_UNTERTYP_VALIDITY)</formula>
    </cfRule>
  </conditionalFormatting>
  <conditionalFormatting sqref="P63 O64:P64 P65 T63 S64:T64 T65 X63 W64:X64 X65">
    <cfRule type="expression" dxfId="173" priority="14" stopIfTrue="1">
      <formula>ANLAGETYP_UNTERTYP_VALIDITY</formula>
    </cfRule>
    <cfRule type="expression" dxfId="172" priority="15" stopIfTrue="1">
      <formula>NOT(ANLAGETYP_UNTERTYP_VALIDITY)</formula>
    </cfRule>
  </conditionalFormatting>
  <conditionalFormatting sqref="I66:O67 Q66:S67 U66:W67">
    <cfRule type="expression" dxfId="171" priority="16" stopIfTrue="1">
      <formula>ANLAGETYP_UNTERTYP_VALIDITY</formula>
    </cfRule>
    <cfRule type="expression" dxfId="170" priority="17" stopIfTrue="1">
      <formula>NOT(ANLAGETYP_UNTERTYP_VALIDITY)</formula>
    </cfRule>
  </conditionalFormatting>
  <conditionalFormatting sqref="P66:P67 T66:T67 X66:X67">
    <cfRule type="expression" dxfId="169" priority="18" stopIfTrue="1">
      <formula>ANLAGETYP_UNTERTYP_VALIDITY</formula>
    </cfRule>
    <cfRule type="expression" dxfId="168" priority="19" stopIfTrue="1">
      <formula>NOT(ANLAGETYP_UNTERTYP_VALIDITY)</formula>
    </cfRule>
  </conditionalFormatting>
  <dataValidations count="11">
    <dataValidation type="list" errorStyle="warning" allowBlank="1" showErrorMessage="1" errorTitle="Material - Materiale" error="Ungültige Eingabe für diese Feld._x000a__x000a_Dati immessi non validi per questo campo. " sqref="C68:C567" xr:uid="{5C6AB0C2-0E4C-466A-B0FD-5DEE79BAB234}">
      <formula1>MATERIAL_LIST</formula1>
    </dataValidation>
    <dataValidation type="textLength" operator="equal" allowBlank="1" showInputMessage="1" showErrorMessage="1" errorTitle="Steuernummer - Codice fiscale" error="Die Steuernummer besteht aus 16 Zeichen._x000a__x000a_Il codice fiscale consiste di 16 caratteri." sqref="D25" xr:uid="{8D633759-4947-44AA-91CE-F36E1D3DBDB2}">
      <formula1>16</formula1>
    </dataValidation>
    <dataValidation type="date" errorStyle="warning" operator="greaterThan" allowBlank="1" showErrorMessage="1" errorTitle="Datum - Data" error="Ungültiges Datum eingegeben._x000a__x000a_La data inserita non è valida._x000a__x000a_" sqref="D39" xr:uid="{C092D7B9-3EEA-4A39-9B00-CFFF77A3C7B8}">
      <formula1>1</formula1>
    </dataValidation>
    <dataValidation type="date" allowBlank="1" showErrorMessage="1" errorTitle="Datum - Data" error="Abbruchdatum darf, ausgehend vom Datum des Baubeginns, nicht 90 Tage überschreiten._x000a__x000a_La data di smantellamento, partendo dalla data di inizio costruzione, non può superare 90 giorni." sqref="D40" xr:uid="{E151821C-596F-4A8C-82E6-6323215351D9}">
      <formula1>ANLAGE_BAUBEGINN_INPUT</formula1>
      <formula2>ANLAGE_BAUBEGINN_INPUT+90</formula2>
    </dataValidation>
    <dataValidation type="date" errorStyle="warning" operator="greaterThan" allowBlank="1" showErrorMessage="1" errorTitle="Datum - Data" error="Ungültiges Datum eingegeben._x000a__x000a_La data inserita non è valida." sqref="D10" xr:uid="{19ECF451-4C03-43E6-B57E-846F45AAA13E}">
      <formula1>1</formula1>
    </dataValidation>
    <dataValidation type="custom" operator="equal" allowBlank="1" showInputMessage="1" showErrorMessage="1" errorTitle="Steuernummer - Codice fiscale" error="Die Steuernummer besteht entweder aus 11 Ziffern oder aus 16 Zeichen._x000a__x000a_Il codice fiscale consiste o di 11 cifre o di 16 caratteri." sqref="D22" xr:uid="{5FDDAF43-F6B7-4A54-B759-23D5C7EFD54F}">
      <formula1>BETREIBER_STEUERNUMMER_VALIDITY</formula1>
    </dataValidation>
    <dataValidation type="custom" operator="equal" allowBlank="1" showErrorMessage="1" errorTitle="Steuernummer - Codice fiscale" error="Die Mehrwertstuernummer besteht aus 11 Ziffern._x000a__x000a_La partita IVA consiste di 11 cifre." sqref="D24" xr:uid="{77CDA53A-886F-4F3B-B4A0-8AC2EA71EC40}">
      <formula1>BETREIBER_IVANUMMER_VALIDITY</formula1>
    </dataValidation>
    <dataValidation type="list" errorStyle="warning" allowBlank="1" showErrorMessage="1" errorTitle="Punkttyp - Tipo punto" error="Ungültige Eingabe für diese Feld._x000a__x000a_Dati immessi non validi per questo campo. " sqref="B68:B567" xr:uid="{0F25EC5C-1E75-41AF-BA05-41079F53A7EF}">
      <formula1>IF(NOT(ANLAGETYP_VALIDITY),PUNKTTYP_LIST1,PUNKTTYP_LIST2)</formula1>
    </dataValidation>
    <dataValidation type="date" errorStyle="warning" operator="greaterThan" allowBlank="1" showErrorMessage="1" errorTitle="Datum - Data" error="Ungültiges Datum eingegeben._x000a__x000a_La data inserita non è valida." sqref="D9" xr:uid="{D531E13B-97EE-43F3-BBE8-7ADC60490066}">
      <formula1>BETREIBER_GEBURTSDATUM_VALIDITY</formula1>
    </dataValidation>
    <dataValidation type="date" errorStyle="warning" operator="greaterThan" allowBlank="1" showErrorMessage="1" errorTitle="Datum - Data" error="Ungültiges Datum eingegeben._x000a__x000a_La data inserita non è valida._x000a__x000a_" sqref="D38" xr:uid="{C4531AED-C7BA-48E3-BAE6-0565E208AF11}">
      <formula1>ANLAGE_BAUBEGINN_VALIDITY</formula1>
    </dataValidation>
    <dataValidation type="list" errorStyle="warning" allowBlank="1" showErrorMessage="1" errorTitle="Genauigkeit - Precisione" error="Ungültige Eingabe für diese Feld._x000a__x000a_Dati immessi non validi per questo campo. " sqref="D68:D567" xr:uid="{10C834AC-8065-4106-A52B-F9001D23BBA8}">
      <formula1>IF(ANLAGETYP_UNTERTYP_VALIDITY,GENAUIGKEIT_LIST1,GENAUIGKEIT_LIST2)</formula1>
    </dataValidation>
  </dataValidations>
  <pageMargins left="0.78740157499999996" right="0.78740157499999996" top="0.984251969" bottom="0.984251969" header="0.4921259845" footer="0.4921259845"/>
  <pageSetup paperSize="8" orientation="landscape" r:id="rId1"/>
  <headerFooter alignWithMargins="0"/>
  <ignoredErrors>
    <ignoredError sqref="D60:D6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3</xdr:col>
                    <xdr:colOff>0</xdr:colOff>
                    <xdr:row>33</xdr:row>
                    <xdr:rowOff>0</xdr:rowOff>
                  </from>
                  <to>
                    <xdr:col>6</xdr:col>
                    <xdr:colOff>161925</xdr:colOff>
                    <xdr:row>34</xdr:row>
                    <xdr:rowOff>38100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3</xdr:col>
                    <xdr:colOff>0</xdr:colOff>
                    <xdr:row>35</xdr:row>
                    <xdr:rowOff>0</xdr:rowOff>
                  </from>
                  <to>
                    <xdr:col>6</xdr:col>
                    <xdr:colOff>161925</xdr:colOff>
                    <xdr:row>36</xdr:row>
                    <xdr:rowOff>47625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1123950</xdr:colOff>
                    <xdr:row>49</xdr:row>
                    <xdr:rowOff>9525</xdr:rowOff>
                  </from>
                  <to>
                    <xdr:col>3</xdr:col>
                    <xdr:colOff>304800</xdr:colOff>
                    <xdr:row>49</xdr:row>
                    <xdr:rowOff>228600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2</xdr:col>
                    <xdr:colOff>1123950</xdr:colOff>
                    <xdr:row>44</xdr:row>
                    <xdr:rowOff>9525</xdr:rowOff>
                  </from>
                  <to>
                    <xdr:col>3</xdr:col>
                    <xdr:colOff>304800</xdr:colOff>
                    <xdr:row>44</xdr:row>
                    <xdr:rowOff>228600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2</xdr:col>
                    <xdr:colOff>1123950</xdr:colOff>
                    <xdr:row>45</xdr:row>
                    <xdr:rowOff>9525</xdr:rowOff>
                  </from>
                  <to>
                    <xdr:col>3</xdr:col>
                    <xdr:colOff>304800</xdr:colOff>
                    <xdr:row>45</xdr:row>
                    <xdr:rowOff>228600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1123950</xdr:colOff>
                    <xdr:row>46</xdr:row>
                    <xdr:rowOff>9525</xdr:rowOff>
                  </from>
                  <to>
                    <xdr:col>3</xdr:col>
                    <xdr:colOff>304800</xdr:colOff>
                    <xdr:row>46</xdr:row>
                    <xdr:rowOff>228600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1123950</xdr:colOff>
                    <xdr:row>48</xdr:row>
                    <xdr:rowOff>0</xdr:rowOff>
                  </from>
                  <to>
                    <xdr:col>3</xdr:col>
                    <xdr:colOff>304800</xdr:colOff>
                    <xdr:row>48</xdr:row>
                    <xdr:rowOff>219075</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2</xdr:col>
                    <xdr:colOff>1123950</xdr:colOff>
                    <xdr:row>47</xdr:row>
                    <xdr:rowOff>9525</xdr:rowOff>
                  </from>
                  <to>
                    <xdr:col>3</xdr:col>
                    <xdr:colOff>304800</xdr:colOff>
                    <xdr:row>47</xdr:row>
                    <xdr:rowOff>228600</xdr:rowOff>
                  </to>
                </anchor>
              </controlPr>
            </control>
          </mc:Choice>
        </mc:AlternateContent>
        <mc:AlternateContent xmlns:mc="http://schemas.openxmlformats.org/markup-compatibility/2006">
          <mc:Choice Requires="x14">
            <control shapeId="1130" r:id="rId12" name="Drop Down 106">
              <controlPr defaultSize="0" autoLine="0" autoPict="0">
                <anchor moveWithCells="1">
                  <from>
                    <xdr:col>3</xdr:col>
                    <xdr:colOff>0</xdr:colOff>
                    <xdr:row>53</xdr:row>
                    <xdr:rowOff>0</xdr:rowOff>
                  </from>
                  <to>
                    <xdr:col>6</xdr:col>
                    <xdr:colOff>161925</xdr:colOff>
                    <xdr:row>54</xdr:row>
                    <xdr:rowOff>47625</xdr:rowOff>
                  </to>
                </anchor>
              </controlPr>
            </control>
          </mc:Choice>
        </mc:AlternateContent>
        <mc:AlternateContent xmlns:mc="http://schemas.openxmlformats.org/markup-compatibility/2006">
          <mc:Choice Requires="x14">
            <control shapeId="1131" r:id="rId13" name="Drop Down 107">
              <controlPr defaultSize="0" autoLine="0" autoPict="0">
                <anchor moveWithCells="1">
                  <from>
                    <xdr:col>3</xdr:col>
                    <xdr:colOff>0</xdr:colOff>
                    <xdr:row>51</xdr:row>
                    <xdr:rowOff>0</xdr:rowOff>
                  </from>
                  <to>
                    <xdr:col>6</xdr:col>
                    <xdr:colOff>161925</xdr:colOff>
                    <xdr:row>52</xdr:row>
                    <xdr:rowOff>47625</xdr:rowOff>
                  </to>
                </anchor>
              </controlPr>
            </control>
          </mc:Choice>
        </mc:AlternateContent>
        <mc:AlternateContent xmlns:mc="http://schemas.openxmlformats.org/markup-compatibility/2006">
          <mc:Choice Requires="x14">
            <control shapeId="1210" r:id="rId14" name="Check Box 186">
              <controlPr defaultSize="0" autoFill="0" autoLine="0" autoPict="0">
                <anchor moveWithCells="1">
                  <from>
                    <xdr:col>3</xdr:col>
                    <xdr:colOff>0</xdr:colOff>
                    <xdr:row>59</xdr:row>
                    <xdr:rowOff>9525</xdr:rowOff>
                  </from>
                  <to>
                    <xdr:col>3</xdr:col>
                    <xdr:colOff>304800</xdr:colOff>
                    <xdr:row>59</xdr:row>
                    <xdr:rowOff>228600</xdr:rowOff>
                  </to>
                </anchor>
              </controlPr>
            </control>
          </mc:Choice>
        </mc:AlternateContent>
        <mc:AlternateContent xmlns:mc="http://schemas.openxmlformats.org/markup-compatibility/2006">
          <mc:Choice Requires="x14">
            <control shapeId="1211" r:id="rId15" name="Check Box 187">
              <controlPr defaultSize="0" autoFill="0" autoLine="0" autoPict="0">
                <anchor moveWithCells="1">
                  <from>
                    <xdr:col>3</xdr:col>
                    <xdr:colOff>0</xdr:colOff>
                    <xdr:row>60</xdr:row>
                    <xdr:rowOff>9525</xdr:rowOff>
                  </from>
                  <to>
                    <xdr:col>3</xdr:col>
                    <xdr:colOff>304800</xdr:colOff>
                    <xdr:row>60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35306-FF7A-4BAB-81AB-6F34A368922F}">
  <sheetPr codeName="Tabelle3"/>
  <dimension ref="A1:Q793"/>
  <sheetViews>
    <sheetView showGridLines="0" zoomScaleNormal="100" workbookViewId="0">
      <selection activeCell="M5" sqref="M5"/>
    </sheetView>
  </sheetViews>
  <sheetFormatPr baseColWidth="10" defaultRowHeight="12.75" x14ac:dyDescent="0.2"/>
  <cols>
    <col min="1" max="1" width="0.28515625" style="58" customWidth="1"/>
    <col min="2" max="2" width="3.85546875" style="58" customWidth="1"/>
    <col min="3" max="3" width="21" style="58" customWidth="1"/>
    <col min="4" max="4" width="10.85546875" style="58" customWidth="1"/>
    <col min="5" max="5" width="7.5703125" style="121" customWidth="1"/>
    <col min="6" max="6" width="8.7109375" style="121" customWidth="1"/>
    <col min="7" max="7" width="9.42578125" style="121" customWidth="1"/>
    <col min="8" max="8" width="7.85546875" style="121" customWidth="1"/>
    <col min="9" max="9" width="7" style="121" customWidth="1"/>
    <col min="10" max="10" width="9.42578125" style="121" customWidth="1"/>
    <col min="11" max="11" width="1.42578125" style="58" customWidth="1"/>
    <col min="12" max="16384" width="11.42578125" style="58"/>
  </cols>
  <sheetData>
    <row r="1" spans="3:11" ht="18.75" x14ac:dyDescent="0.3">
      <c r="C1" s="190" t="s">
        <v>110</v>
      </c>
      <c r="D1" s="190"/>
      <c r="E1" s="190"/>
      <c r="F1" s="190"/>
      <c r="G1" s="190"/>
      <c r="H1" s="190"/>
      <c r="I1" s="190"/>
      <c r="J1" s="190"/>
    </row>
    <row r="2" spans="3:11" ht="18.75" x14ac:dyDescent="0.3">
      <c r="C2" s="190" t="s">
        <v>111</v>
      </c>
      <c r="D2" s="190"/>
      <c r="E2" s="190"/>
      <c r="F2" s="190"/>
      <c r="G2" s="190"/>
      <c r="H2" s="190"/>
      <c r="I2" s="190"/>
      <c r="J2" s="190"/>
    </row>
    <row r="3" spans="3:11" ht="9.9499999999999993" customHeight="1" x14ac:dyDescent="0.2">
      <c r="E3" s="59"/>
      <c r="F3" s="59"/>
      <c r="G3" s="59"/>
      <c r="H3" s="59"/>
      <c r="I3" s="59"/>
      <c r="J3" s="59"/>
    </row>
    <row r="4" spans="3:11" ht="3" customHeight="1" x14ac:dyDescent="0.2">
      <c r="C4" s="60"/>
      <c r="D4" s="61"/>
      <c r="E4" s="62"/>
      <c r="F4" s="62"/>
      <c r="G4" s="62"/>
      <c r="H4" s="62"/>
      <c r="I4" s="62"/>
      <c r="J4" s="62"/>
      <c r="K4" s="63"/>
    </row>
    <row r="5" spans="3:11" x14ac:dyDescent="0.2">
      <c r="C5" s="64" t="s">
        <v>288</v>
      </c>
      <c r="D5" s="65"/>
      <c r="E5" s="66"/>
      <c r="F5" s="66"/>
      <c r="G5" s="66"/>
      <c r="H5" s="66"/>
      <c r="I5" s="66"/>
      <c r="J5" s="66"/>
      <c r="K5" s="67"/>
    </row>
    <row r="6" spans="3:11" ht="3" customHeight="1" x14ac:dyDescent="0.2">
      <c r="C6" s="68"/>
      <c r="D6" s="65"/>
      <c r="E6" s="66"/>
      <c r="F6" s="66"/>
      <c r="G6" s="66"/>
      <c r="H6" s="66"/>
      <c r="I6" s="66"/>
      <c r="J6" s="66"/>
      <c r="K6" s="67"/>
    </row>
    <row r="7" spans="3:11" ht="3" customHeight="1" x14ac:dyDescent="0.2">
      <c r="C7" s="69"/>
      <c r="D7" s="60"/>
      <c r="E7" s="62"/>
      <c r="F7" s="62"/>
      <c r="G7" s="62"/>
      <c r="H7" s="62"/>
      <c r="I7" s="62"/>
      <c r="J7" s="62"/>
      <c r="K7" s="63"/>
    </row>
    <row r="8" spans="3:11" x14ac:dyDescent="0.2">
      <c r="C8" s="69" t="s">
        <v>155</v>
      </c>
      <c r="D8" s="186" t="str">
        <f>IF(ANLAGE_BEZEICHNUNG_INPUT=0,"",ANLAGE_BEZEICHNUNG_INPUT)</f>
        <v/>
      </c>
      <c r="E8" s="187"/>
      <c r="F8" s="187"/>
      <c r="G8" s="187"/>
      <c r="H8" s="187"/>
      <c r="I8" s="187"/>
      <c r="J8" s="187"/>
      <c r="K8" s="67"/>
    </row>
    <row r="9" spans="3:11" x14ac:dyDescent="0.2">
      <c r="C9" s="69" t="s">
        <v>130</v>
      </c>
      <c r="D9" s="186"/>
      <c r="E9" s="187"/>
      <c r="F9" s="187"/>
      <c r="G9" s="187"/>
      <c r="H9" s="187"/>
      <c r="I9" s="187"/>
      <c r="J9" s="187"/>
      <c r="K9" s="67"/>
    </row>
    <row r="10" spans="3:11" ht="3" customHeight="1" x14ac:dyDescent="0.2">
      <c r="C10" s="70"/>
      <c r="D10" s="71"/>
      <c r="E10" s="66"/>
      <c r="F10" s="66"/>
      <c r="G10" s="66"/>
      <c r="H10" s="66"/>
      <c r="I10" s="66"/>
      <c r="J10" s="66"/>
      <c r="K10" s="67"/>
    </row>
    <row r="11" spans="3:11" ht="3" customHeight="1" x14ac:dyDescent="0.2">
      <c r="C11" s="72"/>
      <c r="D11" s="60"/>
      <c r="E11" s="62"/>
      <c r="F11" s="76"/>
      <c r="G11" s="62"/>
      <c r="H11" s="62"/>
      <c r="I11" s="62"/>
      <c r="J11" s="62"/>
      <c r="K11" s="63"/>
    </row>
    <row r="12" spans="3:11" ht="12.75" customHeight="1" x14ac:dyDescent="0.2">
      <c r="C12" s="69" t="s">
        <v>69</v>
      </c>
      <c r="D12" s="186" t="str">
        <f>ANLAGETYP_D_INPUT</f>
        <v>Private Seilbahn</v>
      </c>
      <c r="E12" s="187"/>
      <c r="F12" s="189"/>
      <c r="G12" s="187" t="str">
        <f>ANLAGEUNTERTYP_D_INPUT</f>
        <v>Ortsveränderliche Materialseilbahn</v>
      </c>
      <c r="H12" s="187"/>
      <c r="I12" s="187"/>
      <c r="J12" s="187"/>
      <c r="K12" s="67"/>
    </row>
    <row r="13" spans="3:11" ht="12.75" customHeight="1" x14ac:dyDescent="0.2">
      <c r="C13" s="69"/>
      <c r="D13" s="186"/>
      <c r="E13" s="187"/>
      <c r="F13" s="189"/>
      <c r="G13" s="187"/>
      <c r="H13" s="187"/>
      <c r="I13" s="187"/>
      <c r="J13" s="187"/>
      <c r="K13" s="67"/>
    </row>
    <row r="14" spans="3:11" ht="12.75" customHeight="1" x14ac:dyDescent="0.2">
      <c r="C14" s="69" t="s">
        <v>70</v>
      </c>
      <c r="D14" s="186" t="str">
        <f>ANLAGETYP_I_INPUT</f>
        <v>Impianto a fune in servizio privato</v>
      </c>
      <c r="E14" s="187"/>
      <c r="F14" s="189"/>
      <c r="G14" s="187" t="str">
        <f>ANLAGEUNTERTYP_I_INPUT</f>
        <v>Teleferica temporanea</v>
      </c>
      <c r="H14" s="187"/>
      <c r="I14" s="187"/>
      <c r="J14" s="187"/>
      <c r="K14" s="67"/>
    </row>
    <row r="15" spans="3:11" ht="12.75" customHeight="1" x14ac:dyDescent="0.2">
      <c r="C15" s="69"/>
      <c r="D15" s="186"/>
      <c r="E15" s="187"/>
      <c r="F15" s="189"/>
      <c r="G15" s="187"/>
      <c r="H15" s="187"/>
      <c r="I15" s="187"/>
      <c r="J15" s="187"/>
      <c r="K15" s="67"/>
    </row>
    <row r="16" spans="3:11" ht="3" customHeight="1" x14ac:dyDescent="0.2">
      <c r="C16" s="70"/>
      <c r="D16" s="73"/>
      <c r="E16" s="74"/>
      <c r="F16" s="133"/>
      <c r="G16" s="74"/>
      <c r="H16" s="74"/>
      <c r="I16" s="74"/>
      <c r="J16" s="74"/>
      <c r="K16" s="75"/>
    </row>
    <row r="17" spans="3:16" ht="3" customHeight="1" x14ac:dyDescent="0.2">
      <c r="C17" s="72"/>
      <c r="D17" s="60"/>
      <c r="E17" s="76"/>
      <c r="F17" s="77"/>
      <c r="G17" s="62"/>
      <c r="H17" s="76"/>
      <c r="I17" s="77"/>
      <c r="J17" s="62"/>
      <c r="K17" s="63"/>
    </row>
    <row r="18" spans="3:16" ht="12.75" customHeight="1" x14ac:dyDescent="0.2">
      <c r="C18" s="69" t="s">
        <v>114</v>
      </c>
      <c r="D18" s="181" t="str">
        <f>IF(ANLAGE_BAUBEGINN_INPUT=0,"",ANLAGE_BAUBEGINN_INPUT)</f>
        <v/>
      </c>
      <c r="E18" s="183"/>
      <c r="F18" s="192" t="s">
        <v>185</v>
      </c>
      <c r="G18" s="193"/>
      <c r="H18" s="194"/>
      <c r="I18" s="181" t="str">
        <f>IF(ANLAGE_ABBAU_INPUT=0,"",ANLAGE_ABBAU_INPUT)</f>
        <v/>
      </c>
      <c r="J18" s="182"/>
      <c r="K18" s="183"/>
      <c r="M18" s="80"/>
      <c r="N18" s="81"/>
      <c r="O18" s="81"/>
      <c r="P18" s="81"/>
    </row>
    <row r="19" spans="3:16" ht="9.9499999999999993" customHeight="1" x14ac:dyDescent="0.2">
      <c r="C19" s="69"/>
      <c r="D19" s="181"/>
      <c r="E19" s="183"/>
      <c r="F19" s="82" t="s">
        <v>187</v>
      </c>
      <c r="G19" s="78"/>
      <c r="H19" s="79"/>
      <c r="I19" s="181"/>
      <c r="J19" s="182"/>
      <c r="K19" s="183"/>
      <c r="M19" s="80"/>
      <c r="N19" s="81"/>
      <c r="O19" s="81"/>
      <c r="P19" s="81"/>
    </row>
    <row r="20" spans="3:16" ht="12.75" customHeight="1" x14ac:dyDescent="0.2">
      <c r="C20" s="69" t="s">
        <v>115</v>
      </c>
      <c r="D20" s="181"/>
      <c r="E20" s="183"/>
      <c r="F20" s="83" t="s">
        <v>148</v>
      </c>
      <c r="G20" s="66"/>
      <c r="H20" s="84"/>
      <c r="I20" s="181"/>
      <c r="J20" s="182"/>
      <c r="K20" s="183"/>
      <c r="M20" s="81"/>
      <c r="N20" s="85"/>
      <c r="O20" s="85"/>
      <c r="P20" s="81"/>
    </row>
    <row r="21" spans="3:16" ht="9.9499999999999993" customHeight="1" x14ac:dyDescent="0.2">
      <c r="C21" s="69"/>
      <c r="D21" s="181"/>
      <c r="E21" s="183"/>
      <c r="F21" s="82" t="s">
        <v>186</v>
      </c>
      <c r="G21" s="66"/>
      <c r="H21" s="84"/>
      <c r="I21" s="181"/>
      <c r="J21" s="182"/>
      <c r="K21" s="183"/>
      <c r="M21" s="81"/>
      <c r="N21" s="85"/>
      <c r="O21" s="85"/>
      <c r="P21" s="81"/>
    </row>
    <row r="22" spans="3:16" ht="3" customHeight="1" x14ac:dyDescent="0.2">
      <c r="C22" s="70"/>
      <c r="D22" s="73"/>
      <c r="E22" s="86"/>
      <c r="F22" s="87"/>
      <c r="G22" s="88"/>
      <c r="H22" s="86"/>
      <c r="I22" s="87"/>
      <c r="J22" s="88"/>
      <c r="K22" s="75"/>
      <c r="M22" s="81"/>
      <c r="N22" s="85"/>
      <c r="O22" s="85"/>
      <c r="P22" s="81"/>
    </row>
    <row r="23" spans="3:16" ht="3" customHeight="1" x14ac:dyDescent="0.2">
      <c r="C23" s="72"/>
      <c r="D23" s="60"/>
      <c r="E23" s="62"/>
      <c r="F23" s="62"/>
      <c r="G23" s="62"/>
      <c r="H23" s="62"/>
      <c r="I23" s="62"/>
      <c r="J23" s="62"/>
      <c r="K23" s="63"/>
      <c r="M23" s="81"/>
      <c r="N23" s="81"/>
      <c r="O23" s="81"/>
      <c r="P23" s="81"/>
    </row>
    <row r="24" spans="3:16" x14ac:dyDescent="0.2">
      <c r="C24" s="69" t="s">
        <v>95</v>
      </c>
      <c r="D24" s="71" t="s">
        <v>176</v>
      </c>
      <c r="E24" s="81"/>
      <c r="F24" s="81"/>
      <c r="G24" s="66"/>
      <c r="H24" s="66"/>
      <c r="I24" s="66"/>
      <c r="J24" s="66"/>
      <c r="K24" s="67"/>
    </row>
    <row r="25" spans="3:16" x14ac:dyDescent="0.2">
      <c r="C25" s="69" t="s">
        <v>96</v>
      </c>
      <c r="D25" s="186" t="str">
        <f>UPPER(BETREIBER_NAME_INPUT)</f>
        <v/>
      </c>
      <c r="E25" s="187"/>
      <c r="F25" s="187"/>
      <c r="G25" s="187"/>
      <c r="H25" s="187"/>
      <c r="I25" s="187"/>
      <c r="J25" s="187"/>
      <c r="K25" s="67"/>
    </row>
    <row r="26" spans="3:16" x14ac:dyDescent="0.2">
      <c r="C26" s="69"/>
      <c r="D26" s="186"/>
      <c r="E26" s="187"/>
      <c r="F26" s="187"/>
      <c r="G26" s="187"/>
      <c r="H26" s="187"/>
      <c r="I26" s="187"/>
      <c r="J26" s="187"/>
      <c r="K26" s="67"/>
    </row>
    <row r="27" spans="3:16" ht="5.0999999999999996" customHeight="1" x14ac:dyDescent="0.2">
      <c r="C27" s="69"/>
      <c r="D27" s="71"/>
      <c r="E27" s="81"/>
      <c r="F27" s="66"/>
      <c r="G27" s="66"/>
      <c r="H27" s="66"/>
      <c r="I27" s="66"/>
      <c r="J27" s="66"/>
      <c r="K27" s="67"/>
    </row>
    <row r="28" spans="3:16" x14ac:dyDescent="0.2">
      <c r="C28" s="69"/>
      <c r="D28" s="89" t="s">
        <v>162</v>
      </c>
      <c r="E28" s="90"/>
      <c r="F28" s="91"/>
      <c r="G28" s="188" t="str">
        <f>IF(BETREIBER_GEBURTSDATUM_INPUT=0,"---",BETREIBER_GEBURTSDATUM_INPUT)</f>
        <v>---</v>
      </c>
      <c r="H28" s="188"/>
      <c r="I28" s="188"/>
      <c r="J28" s="188"/>
      <c r="K28" s="67"/>
    </row>
    <row r="29" spans="3:16" x14ac:dyDescent="0.2">
      <c r="C29" s="69"/>
      <c r="D29" s="83" t="s">
        <v>131</v>
      </c>
      <c r="E29" s="66"/>
      <c r="F29" s="91"/>
      <c r="G29" s="92" t="str">
        <f>IF(BETREIBER_GEBURTSORT_INPUT="","---",UPPER(BETREIBER_GEBURTSORT_INPUT))</f>
        <v>---</v>
      </c>
      <c r="H29" s="92"/>
      <c r="I29" s="92"/>
      <c r="J29" s="92"/>
      <c r="K29" s="67"/>
    </row>
    <row r="30" spans="3:16" ht="5.0999999999999996" customHeight="1" x14ac:dyDescent="0.2">
      <c r="C30" s="69"/>
      <c r="D30" s="71"/>
      <c r="E30" s="81"/>
      <c r="F30" s="91"/>
      <c r="G30" s="66"/>
      <c r="H30" s="66"/>
      <c r="I30" s="66"/>
      <c r="J30" s="66"/>
      <c r="K30" s="67"/>
    </row>
    <row r="31" spans="3:16" x14ac:dyDescent="0.2">
      <c r="C31" s="69"/>
      <c r="D31" s="93" t="s">
        <v>239</v>
      </c>
      <c r="E31" s="81"/>
      <c r="F31" s="91"/>
      <c r="G31" s="92" t="str">
        <f>BETREIBER_STRASSE_INPUT&amp;", "&amp;BETREIBER_STRASSE_NUMMER_INPUT</f>
        <v xml:space="preserve">, </v>
      </c>
      <c r="H31" s="92"/>
      <c r="I31" s="92"/>
      <c r="J31" s="92"/>
      <c r="K31" s="67"/>
    </row>
    <row r="32" spans="3:16" ht="12.75" customHeight="1" x14ac:dyDescent="0.2">
      <c r="C32" s="69"/>
      <c r="D32" s="71" t="s">
        <v>238</v>
      </c>
      <c r="E32" s="66"/>
      <c r="F32" s="91"/>
      <c r="G32" s="187" t="str">
        <f>BETREIBER_PLZ_INPUT&amp;" "&amp;BETREIBER_GEMEINDE_INPUT</f>
        <v xml:space="preserve"> </v>
      </c>
      <c r="H32" s="187"/>
      <c r="I32" s="187"/>
      <c r="J32" s="187"/>
      <c r="K32" s="94"/>
    </row>
    <row r="33" spans="3:11" x14ac:dyDescent="0.2">
      <c r="C33" s="69"/>
      <c r="D33" s="71"/>
      <c r="E33" s="66"/>
      <c r="F33" s="91"/>
      <c r="G33" s="187"/>
      <c r="H33" s="187"/>
      <c r="I33" s="187"/>
      <c r="J33" s="187"/>
      <c r="K33" s="94"/>
    </row>
    <row r="34" spans="3:11" ht="12.75" customHeight="1" x14ac:dyDescent="0.2">
      <c r="C34" s="69"/>
      <c r="D34" s="71" t="s">
        <v>329</v>
      </c>
      <c r="E34" s="92" t="str">
        <f>IF(BETREIBER_EMAIL_INPUT="","",BETREIBER_EMAIL_INPUT)</f>
        <v/>
      </c>
      <c r="F34" s="92"/>
      <c r="G34" s="150"/>
      <c r="H34" s="150"/>
      <c r="I34" s="150"/>
      <c r="J34" s="150"/>
      <c r="K34" s="67"/>
    </row>
    <row r="35" spans="3:11" ht="5.0999999999999996" customHeight="1" x14ac:dyDescent="0.2">
      <c r="C35" s="69"/>
      <c r="D35" s="71"/>
      <c r="E35" s="81"/>
      <c r="F35" s="66"/>
      <c r="G35" s="66"/>
      <c r="H35" s="66"/>
      <c r="I35" s="66"/>
      <c r="J35" s="66"/>
      <c r="K35" s="67"/>
    </row>
    <row r="36" spans="3:11" ht="12.75" customHeight="1" x14ac:dyDescent="0.2">
      <c r="C36" s="69"/>
      <c r="D36" s="71" t="s">
        <v>271</v>
      </c>
      <c r="E36" s="81"/>
      <c r="F36" s="81"/>
      <c r="G36" s="92" t="str">
        <f>UPPER(BETREIBER_STEUERNUMMER_INPUT)</f>
        <v/>
      </c>
      <c r="H36" s="92"/>
      <c r="I36" s="92"/>
      <c r="J36" s="92"/>
      <c r="K36" s="67"/>
    </row>
    <row r="37" spans="3:11" x14ac:dyDescent="0.2">
      <c r="C37" s="69"/>
      <c r="D37" s="71" t="s">
        <v>164</v>
      </c>
      <c r="E37" s="81"/>
      <c r="F37" s="95"/>
      <c r="G37" s="191">
        <f>BETREIBER_IVANUMMER_INPUT</f>
        <v>0</v>
      </c>
      <c r="H37" s="191"/>
      <c r="I37" s="191"/>
      <c r="J37" s="191"/>
      <c r="K37" s="67"/>
    </row>
    <row r="38" spans="3:11" ht="3" customHeight="1" x14ac:dyDescent="0.2">
      <c r="C38" s="70"/>
      <c r="D38" s="73"/>
      <c r="E38" s="96"/>
      <c r="F38" s="97"/>
      <c r="G38" s="88"/>
      <c r="H38" s="88"/>
      <c r="I38" s="88"/>
      <c r="J38" s="88"/>
      <c r="K38" s="75"/>
    </row>
    <row r="39" spans="3:11" ht="3" customHeight="1" x14ac:dyDescent="0.2">
      <c r="C39" s="72"/>
      <c r="D39" s="60"/>
      <c r="E39" s="62"/>
      <c r="F39" s="62"/>
      <c r="G39" s="62"/>
      <c r="H39" s="62"/>
      <c r="I39" s="62"/>
      <c r="J39" s="62"/>
      <c r="K39" s="63"/>
    </row>
    <row r="40" spans="3:11" ht="12.75" customHeight="1" x14ac:dyDescent="0.2">
      <c r="C40" s="69" t="s">
        <v>126</v>
      </c>
      <c r="D40" s="186" t="str">
        <f>IF(ANLAGE_GEMEINDEN_INPUT=0,"",ANLAGE_GEMEINDEN_INPUT)</f>
        <v/>
      </c>
      <c r="E40" s="187"/>
      <c r="F40" s="187"/>
      <c r="G40" s="187"/>
      <c r="H40" s="187"/>
      <c r="I40" s="187"/>
      <c r="J40" s="187"/>
      <c r="K40" s="189"/>
    </row>
    <row r="41" spans="3:11" x14ac:dyDescent="0.2">
      <c r="C41" s="69" t="s">
        <v>127</v>
      </c>
      <c r="D41" s="186"/>
      <c r="E41" s="187"/>
      <c r="F41" s="187"/>
      <c r="G41" s="187"/>
      <c r="H41" s="187"/>
      <c r="I41" s="187"/>
      <c r="J41" s="187"/>
      <c r="K41" s="189"/>
    </row>
    <row r="42" spans="3:11" ht="3" customHeight="1" x14ac:dyDescent="0.2">
      <c r="C42" s="70"/>
      <c r="D42" s="98"/>
      <c r="E42" s="74"/>
      <c r="F42" s="74"/>
      <c r="G42" s="74"/>
      <c r="H42" s="74"/>
      <c r="I42" s="74"/>
      <c r="J42" s="74"/>
      <c r="K42" s="75"/>
    </row>
    <row r="43" spans="3:11" ht="3" customHeight="1" x14ac:dyDescent="0.2">
      <c r="C43" s="72"/>
      <c r="D43" s="60"/>
      <c r="E43" s="99"/>
      <c r="F43" s="62"/>
      <c r="G43" s="62"/>
      <c r="H43" s="62"/>
      <c r="I43" s="62"/>
      <c r="J43" s="62"/>
      <c r="K43" s="63"/>
    </row>
    <row r="44" spans="3:11" ht="12.75" customHeight="1" x14ac:dyDescent="0.2">
      <c r="C44" s="69" t="s">
        <v>74</v>
      </c>
      <c r="D44" s="186" t="str">
        <f>QUERUNG_D_INPUT</f>
        <v>Keine Querung</v>
      </c>
      <c r="E44" s="187"/>
      <c r="F44" s="187"/>
      <c r="G44" s="187"/>
      <c r="H44" s="187"/>
      <c r="I44" s="187"/>
      <c r="J44" s="187"/>
      <c r="K44" s="94"/>
    </row>
    <row r="45" spans="3:11" x14ac:dyDescent="0.2">
      <c r="C45" s="69"/>
      <c r="D45" s="186"/>
      <c r="E45" s="187"/>
      <c r="F45" s="187"/>
      <c r="G45" s="187"/>
      <c r="H45" s="187"/>
      <c r="I45" s="187"/>
      <c r="J45" s="187"/>
      <c r="K45" s="94"/>
    </row>
    <row r="46" spans="3:11" ht="12.75" customHeight="1" x14ac:dyDescent="0.2">
      <c r="C46" s="69" t="s">
        <v>75</v>
      </c>
      <c r="D46" s="186" t="str">
        <f>QUERUNG_I_INPUT</f>
        <v>Nessun attraversamento</v>
      </c>
      <c r="E46" s="187"/>
      <c r="F46" s="187"/>
      <c r="G46" s="187"/>
      <c r="H46" s="187"/>
      <c r="I46" s="187"/>
      <c r="J46" s="187"/>
      <c r="K46" s="94"/>
    </row>
    <row r="47" spans="3:11" x14ac:dyDescent="0.2">
      <c r="C47" s="69"/>
      <c r="D47" s="186"/>
      <c r="E47" s="187"/>
      <c r="F47" s="187"/>
      <c r="G47" s="187"/>
      <c r="H47" s="187"/>
      <c r="I47" s="187"/>
      <c r="J47" s="187"/>
      <c r="K47" s="94"/>
    </row>
    <row r="48" spans="3:11" ht="3" customHeight="1" x14ac:dyDescent="0.2">
      <c r="C48" s="70"/>
      <c r="D48" s="87"/>
      <c r="E48" s="96"/>
      <c r="F48" s="88"/>
      <c r="G48" s="88"/>
      <c r="H48" s="88"/>
      <c r="I48" s="88"/>
      <c r="J48" s="88"/>
      <c r="K48" s="75"/>
    </row>
    <row r="49" spans="2:11" ht="3" customHeight="1" x14ac:dyDescent="0.2">
      <c r="C49" s="72"/>
      <c r="D49" s="60"/>
      <c r="E49" s="62"/>
      <c r="F49" s="62"/>
      <c r="G49" s="62"/>
      <c r="H49" s="62"/>
      <c r="I49" s="62"/>
      <c r="J49" s="62"/>
      <c r="K49" s="63"/>
    </row>
    <row r="50" spans="2:11" x14ac:dyDescent="0.2">
      <c r="C50" s="69" t="s">
        <v>124</v>
      </c>
      <c r="D50" s="184" t="str">
        <f>KENNZEICHNUNG_D_INPUT</f>
        <v>Nicht notwendig</v>
      </c>
      <c r="E50" s="185"/>
      <c r="F50" s="185"/>
      <c r="G50" s="185"/>
      <c r="H50" s="185"/>
      <c r="I50" s="185"/>
      <c r="J50" s="185"/>
      <c r="K50" s="100"/>
    </row>
    <row r="51" spans="2:11" x14ac:dyDescent="0.2">
      <c r="C51" s="69" t="s">
        <v>125</v>
      </c>
      <c r="D51" s="184" t="str">
        <f>KENNZEICHNUNG_I_INPUT</f>
        <v>Non necessaria</v>
      </c>
      <c r="E51" s="185"/>
      <c r="F51" s="185"/>
      <c r="G51" s="185"/>
      <c r="H51" s="185"/>
      <c r="I51" s="185"/>
      <c r="J51" s="185"/>
      <c r="K51" s="100"/>
    </row>
    <row r="52" spans="2:11" ht="3" customHeight="1" x14ac:dyDescent="0.2">
      <c r="C52" s="70"/>
      <c r="D52" s="87"/>
      <c r="E52" s="96"/>
      <c r="F52" s="88"/>
      <c r="G52" s="88"/>
      <c r="H52" s="88"/>
      <c r="I52" s="88"/>
      <c r="J52" s="88"/>
      <c r="K52" s="75"/>
    </row>
    <row r="53" spans="2:11" ht="3" customHeight="1" x14ac:dyDescent="0.2">
      <c r="B53" s="101"/>
      <c r="C53" s="102"/>
      <c r="D53" s="61"/>
      <c r="E53" s="62"/>
      <c r="F53" s="76"/>
      <c r="G53" s="62"/>
      <c r="H53" s="76"/>
      <c r="I53" s="62"/>
      <c r="J53" s="62"/>
      <c r="K53" s="63"/>
    </row>
    <row r="54" spans="2:11" x14ac:dyDescent="0.2">
      <c r="C54" s="69" t="s">
        <v>149</v>
      </c>
      <c r="D54" s="92" t="str">
        <f>BODENABSTAND_D_INPUT</f>
        <v>&lt; 15 m</v>
      </c>
      <c r="E54" s="81"/>
      <c r="F54" s="143"/>
      <c r="G54" s="58"/>
      <c r="H54" s="144" t="s">
        <v>129</v>
      </c>
      <c r="I54" s="179">
        <f>ANLAGE_SEILLÄNGE_INPUT</f>
        <v>0</v>
      </c>
      <c r="J54" s="179"/>
      <c r="K54" s="142"/>
    </row>
    <row r="55" spans="2:11" x14ac:dyDescent="0.2">
      <c r="C55" s="69" t="s">
        <v>151</v>
      </c>
      <c r="D55" s="92" t="str">
        <f>BODENABSTAND_I_INPUT</f>
        <v>&lt; 15 m</v>
      </c>
      <c r="E55" s="81"/>
      <c r="F55" s="143"/>
      <c r="G55" s="58"/>
      <c r="H55" s="144" t="s">
        <v>289</v>
      </c>
      <c r="I55" s="179"/>
      <c r="J55" s="179"/>
      <c r="K55" s="142"/>
    </row>
    <row r="56" spans="2:11" ht="3" customHeight="1" x14ac:dyDescent="0.2">
      <c r="C56" s="70"/>
      <c r="D56" s="96"/>
      <c r="E56" s="88"/>
      <c r="F56" s="86"/>
      <c r="G56" s="88"/>
      <c r="H56" s="86"/>
      <c r="I56" s="88"/>
      <c r="J56" s="88"/>
      <c r="K56" s="75"/>
    </row>
    <row r="57" spans="2:11" x14ac:dyDescent="0.2">
      <c r="E57" s="58"/>
      <c r="F57" s="59"/>
      <c r="G57" s="59"/>
      <c r="H57" s="59"/>
      <c r="I57" s="59"/>
      <c r="J57" s="59"/>
    </row>
    <row r="58" spans="2:11" x14ac:dyDescent="0.2">
      <c r="E58" s="59"/>
      <c r="F58" s="59"/>
      <c r="G58" s="59"/>
      <c r="H58" s="59"/>
      <c r="I58" s="59"/>
      <c r="J58" s="59"/>
      <c r="K58" s="103"/>
    </row>
    <row r="59" spans="2:11" x14ac:dyDescent="0.2">
      <c r="B59" s="58" t="str">
        <f>MELDUNG_UNTERSCHRIFT_D_TEXT</f>
        <v>Unterschrift des Betreibers</v>
      </c>
      <c r="E59" s="59"/>
      <c r="F59" s="59"/>
      <c r="G59" s="59"/>
      <c r="H59" s="59"/>
      <c r="I59" s="103" t="str">
        <f>MELDUNG_MELDEDATUM_D_TEXT</f>
        <v xml:space="preserve">Meldedatum </v>
      </c>
      <c r="J59" s="59"/>
    </row>
    <row r="60" spans="2:11" x14ac:dyDescent="0.2">
      <c r="B60" s="58" t="str">
        <f>MELDUNG_UNTERSCHRIFT_I_TEXT</f>
        <v>Firma del gestore: _______________________________</v>
      </c>
      <c r="E60" s="59"/>
      <c r="F60" s="59"/>
      <c r="G60" s="59"/>
      <c r="H60" s="59"/>
      <c r="I60" s="103" t="str">
        <f>MELDUNG_MELDEDATUM_I_TEXT</f>
        <v>Data di comunicazione:</v>
      </c>
      <c r="J60" s="175" t="str">
        <f>(IF(ANLAGE_MELDEDATUM_INPUT=0,"",ANLAGE_MELDEDATUM_INPUT))</f>
        <v/>
      </c>
      <c r="K60" s="175"/>
    </row>
    <row r="61" spans="2:11" x14ac:dyDescent="0.2">
      <c r="E61" s="59"/>
      <c r="F61" s="59"/>
      <c r="G61" s="59"/>
      <c r="H61" s="59"/>
      <c r="I61" s="103"/>
      <c r="J61" s="134"/>
      <c r="K61" s="134"/>
    </row>
    <row r="62" spans="2:11" x14ac:dyDescent="0.2">
      <c r="B62" s="146" t="s">
        <v>281</v>
      </c>
      <c r="E62" s="59"/>
      <c r="F62" s="59"/>
      <c r="G62" s="59"/>
      <c r="H62" s="59"/>
      <c r="I62" s="59"/>
      <c r="J62" s="58"/>
      <c r="K62" s="147" t="s">
        <v>283</v>
      </c>
    </row>
    <row r="63" spans="2:11" ht="12" customHeight="1" x14ac:dyDescent="0.2">
      <c r="B63" s="58" t="str">
        <f>BEILAGE_IGM_D_INPUT</f>
        <v/>
      </c>
      <c r="E63" s="59"/>
      <c r="F63" s="59"/>
      <c r="G63" s="59"/>
      <c r="H63" s="59"/>
      <c r="I63" s="59"/>
      <c r="J63" s="103"/>
      <c r="K63" s="103" t="str">
        <f>BEILAGE_IGM_I_INPUT</f>
        <v/>
      </c>
    </row>
    <row r="64" spans="2:11" ht="12" customHeight="1" thickBot="1" x14ac:dyDescent="0.25">
      <c r="B64" s="104" t="str">
        <f>BEILAGE_PROFIL_D_INPUT</f>
        <v/>
      </c>
      <c r="C64" s="104"/>
      <c r="D64" s="104"/>
      <c r="E64" s="105"/>
      <c r="F64" s="105"/>
      <c r="G64" s="105"/>
      <c r="H64" s="105"/>
      <c r="I64" s="105"/>
      <c r="J64" s="105"/>
      <c r="K64" s="145" t="str">
        <f>BEILAGE_PROFIL_I_INPUT</f>
        <v/>
      </c>
    </row>
    <row r="65" spans="2:11" ht="9.9499999999999993" customHeight="1" thickTop="1" x14ac:dyDescent="0.2">
      <c r="B65" s="81"/>
      <c r="C65" s="81"/>
      <c r="D65" s="81"/>
      <c r="E65" s="66"/>
      <c r="F65" s="66"/>
      <c r="G65" s="66"/>
      <c r="H65" s="66"/>
      <c r="I65" s="66"/>
      <c r="J65" s="66"/>
      <c r="K65" s="81"/>
    </row>
    <row r="66" spans="2:11" ht="15.75" x14ac:dyDescent="0.25">
      <c r="C66" s="180" t="s">
        <v>188</v>
      </c>
      <c r="D66" s="180"/>
      <c r="E66" s="180"/>
      <c r="F66" s="180"/>
      <c r="G66" s="180"/>
      <c r="H66" s="180"/>
      <c r="I66" s="180"/>
      <c r="J66" s="180"/>
    </row>
    <row r="68" spans="2:11" x14ac:dyDescent="0.2">
      <c r="C68" s="58" t="s">
        <v>189</v>
      </c>
      <c r="E68" s="59"/>
      <c r="F68" s="59"/>
      <c r="G68" s="59"/>
      <c r="H68" s="59"/>
      <c r="I68" s="59"/>
      <c r="J68" s="59"/>
    </row>
    <row r="69" spans="2:11" x14ac:dyDescent="0.2">
      <c r="C69" s="58" t="s">
        <v>191</v>
      </c>
      <c r="E69" s="59"/>
      <c r="F69" s="59"/>
      <c r="G69" s="59"/>
      <c r="H69" s="59"/>
      <c r="I69" s="59"/>
      <c r="J69" s="59"/>
    </row>
    <row r="70" spans="2:11" x14ac:dyDescent="0.2">
      <c r="C70" s="58" t="s">
        <v>192</v>
      </c>
      <c r="E70" s="59"/>
      <c r="F70" s="59"/>
      <c r="G70" s="59"/>
      <c r="H70" s="59"/>
      <c r="I70" s="59"/>
      <c r="J70" s="59"/>
    </row>
    <row r="71" spans="2:11" x14ac:dyDescent="0.2">
      <c r="E71" s="59"/>
      <c r="F71" s="59"/>
      <c r="G71" s="59"/>
      <c r="H71" s="59"/>
      <c r="I71" s="59"/>
      <c r="J71" s="59"/>
    </row>
    <row r="72" spans="2:11" x14ac:dyDescent="0.2">
      <c r="B72" s="58" t="str">
        <f>MELDUNG_UNTERSCHRIFT_D_TEXT</f>
        <v>Unterschrift des Betreibers</v>
      </c>
      <c r="E72" s="59"/>
      <c r="F72" s="59"/>
      <c r="G72" s="59"/>
      <c r="H72" s="59"/>
      <c r="I72" s="103" t="s">
        <v>237</v>
      </c>
      <c r="J72" s="59"/>
    </row>
    <row r="73" spans="2:11" x14ac:dyDescent="0.2">
      <c r="B73" s="58" t="str">
        <f>MELDUNG_UNTERSCHRIFT_I_TEXT</f>
        <v>Firma del gestore: _______________________________</v>
      </c>
      <c r="E73" s="59"/>
      <c r="F73" s="59"/>
      <c r="G73" s="59"/>
      <c r="H73" s="59"/>
      <c r="I73" s="103" t="s">
        <v>190</v>
      </c>
      <c r="J73" s="66" t="s">
        <v>290</v>
      </c>
      <c r="K73" s="81"/>
    </row>
    <row r="74" spans="2:11" ht="9.9499999999999993" customHeight="1" x14ac:dyDescent="0.2">
      <c r="E74" s="59"/>
      <c r="F74" s="59"/>
      <c r="G74" s="59"/>
      <c r="H74" s="59"/>
      <c r="I74" s="59"/>
      <c r="J74" s="59"/>
    </row>
    <row r="75" spans="2:11" ht="9.9499999999999993" customHeight="1" x14ac:dyDescent="0.2">
      <c r="E75" s="59"/>
      <c r="F75" s="59"/>
      <c r="G75" s="59"/>
      <c r="H75" s="59"/>
      <c r="I75" s="59"/>
      <c r="J75" s="59"/>
    </row>
    <row r="76" spans="2:11" x14ac:dyDescent="0.2">
      <c r="E76" s="59"/>
      <c r="F76" s="59"/>
      <c r="G76" s="59"/>
      <c r="H76" s="59"/>
      <c r="I76" s="59"/>
      <c r="J76" s="59"/>
      <c r="K76" s="103" t="str">
        <f>"Seite/pagina 1 von/di "&amp;MELDUNG_SEITENANZAHL_TEXT</f>
        <v>Seite/pagina 1 von/di 14</v>
      </c>
    </row>
    <row r="77" spans="2:11" x14ac:dyDescent="0.2">
      <c r="E77" s="59"/>
      <c r="F77" s="59"/>
      <c r="G77" s="59"/>
      <c r="H77" s="59"/>
      <c r="I77" s="59"/>
      <c r="J77" s="59"/>
      <c r="K77" s="103"/>
    </row>
    <row r="78" spans="2:11" x14ac:dyDescent="0.2">
      <c r="E78" s="59"/>
      <c r="F78" s="59"/>
      <c r="G78" s="59"/>
      <c r="H78" s="59"/>
      <c r="I78" s="59"/>
      <c r="J78" s="59"/>
      <c r="K78" s="103"/>
    </row>
    <row r="79" spans="2:11" x14ac:dyDescent="0.2">
      <c r="E79" s="59"/>
      <c r="F79" s="59"/>
      <c r="G79" s="59"/>
      <c r="H79" s="59"/>
      <c r="I79" s="59"/>
      <c r="J79" s="59"/>
      <c r="K79" s="103"/>
    </row>
    <row r="80" spans="2:11" x14ac:dyDescent="0.2">
      <c r="E80" s="59"/>
      <c r="F80" s="59"/>
      <c r="G80" s="59"/>
      <c r="H80" s="59"/>
      <c r="I80" s="59"/>
      <c r="J80" s="59"/>
      <c r="K80" s="103"/>
    </row>
    <row r="81" spans="5:11" x14ac:dyDescent="0.2">
      <c r="E81" s="59"/>
      <c r="F81" s="59"/>
      <c r="G81" s="59"/>
      <c r="H81" s="59"/>
      <c r="I81" s="59"/>
      <c r="J81" s="59"/>
      <c r="K81" s="103"/>
    </row>
    <row r="82" spans="5:11" x14ac:dyDescent="0.2">
      <c r="E82" s="59"/>
      <c r="F82" s="59"/>
      <c r="G82" s="59"/>
      <c r="H82" s="59"/>
      <c r="I82" s="59"/>
      <c r="J82" s="59"/>
      <c r="K82" s="103"/>
    </row>
    <row r="83" spans="5:11" x14ac:dyDescent="0.2">
      <c r="E83" s="59"/>
      <c r="F83" s="59"/>
      <c r="G83" s="59"/>
      <c r="H83" s="59"/>
      <c r="I83" s="59"/>
      <c r="J83" s="59"/>
      <c r="K83" s="103"/>
    </row>
    <row r="84" spans="5:11" x14ac:dyDescent="0.2">
      <c r="E84" s="59"/>
      <c r="F84" s="59"/>
      <c r="G84" s="59"/>
      <c r="H84" s="59"/>
      <c r="I84" s="59"/>
      <c r="J84" s="59"/>
      <c r="K84" s="103"/>
    </row>
    <row r="85" spans="5:11" x14ac:dyDescent="0.2">
      <c r="E85" s="59"/>
      <c r="F85" s="59"/>
      <c r="G85" s="59"/>
      <c r="H85" s="59"/>
      <c r="I85" s="59"/>
      <c r="J85" s="59"/>
      <c r="K85" s="103"/>
    </row>
    <row r="86" spans="5:11" x14ac:dyDescent="0.2">
      <c r="E86" s="59"/>
      <c r="F86" s="59"/>
      <c r="G86" s="59"/>
      <c r="H86" s="59"/>
      <c r="I86" s="59"/>
      <c r="J86" s="59"/>
      <c r="K86" s="103"/>
    </row>
    <row r="87" spans="5:11" x14ac:dyDescent="0.2">
      <c r="E87" s="59"/>
      <c r="F87" s="59"/>
      <c r="G87" s="59"/>
      <c r="H87" s="59"/>
      <c r="I87" s="59"/>
      <c r="J87" s="59"/>
      <c r="K87" s="103"/>
    </row>
    <row r="88" spans="5:11" x14ac:dyDescent="0.2">
      <c r="E88" s="59"/>
      <c r="F88" s="59"/>
      <c r="G88" s="59"/>
      <c r="H88" s="59"/>
      <c r="I88" s="59"/>
      <c r="J88" s="59"/>
      <c r="K88" s="103"/>
    </row>
    <row r="89" spans="5:11" x14ac:dyDescent="0.2">
      <c r="E89" s="59"/>
      <c r="F89" s="59"/>
      <c r="G89" s="59"/>
      <c r="H89" s="59"/>
      <c r="I89" s="59"/>
      <c r="J89" s="59"/>
      <c r="K89" s="103"/>
    </row>
    <row r="90" spans="5:11" x14ac:dyDescent="0.2">
      <c r="E90" s="59"/>
      <c r="F90" s="59"/>
      <c r="G90" s="59"/>
      <c r="H90" s="59"/>
      <c r="I90" s="59"/>
      <c r="J90" s="59"/>
      <c r="K90" s="103"/>
    </row>
    <row r="91" spans="5:11" x14ac:dyDescent="0.2">
      <c r="E91" s="59"/>
      <c r="F91" s="59"/>
      <c r="G91" s="59"/>
      <c r="H91" s="59"/>
      <c r="I91" s="59"/>
      <c r="J91" s="59"/>
      <c r="K91" s="103"/>
    </row>
    <row r="92" spans="5:11" x14ac:dyDescent="0.2">
      <c r="E92" s="59"/>
      <c r="F92" s="59"/>
      <c r="G92" s="59"/>
      <c r="H92" s="59"/>
      <c r="I92" s="59"/>
      <c r="J92" s="59"/>
      <c r="K92" s="103"/>
    </row>
    <row r="93" spans="5:11" x14ac:dyDescent="0.2">
      <c r="E93" s="59"/>
      <c r="F93" s="59"/>
      <c r="G93" s="59"/>
      <c r="H93" s="59"/>
      <c r="I93" s="59"/>
      <c r="J93" s="59"/>
      <c r="K93" s="103"/>
    </row>
    <row r="94" spans="5:11" x14ac:dyDescent="0.2">
      <c r="E94" s="59"/>
      <c r="F94" s="59"/>
      <c r="G94" s="59"/>
      <c r="H94" s="59"/>
      <c r="I94" s="59"/>
      <c r="J94" s="59"/>
      <c r="K94" s="103"/>
    </row>
    <row r="95" spans="5:11" x14ac:dyDescent="0.2">
      <c r="E95" s="59"/>
      <c r="F95" s="59"/>
      <c r="G95" s="59"/>
      <c r="H95" s="59"/>
      <c r="I95" s="59"/>
      <c r="J95" s="59"/>
      <c r="K95" s="103"/>
    </row>
    <row r="96" spans="5:11" x14ac:dyDescent="0.2">
      <c r="E96" s="59"/>
      <c r="F96" s="59"/>
      <c r="G96" s="59"/>
      <c r="H96" s="59"/>
      <c r="I96" s="59"/>
      <c r="J96" s="59"/>
      <c r="K96" s="103"/>
    </row>
    <row r="97" spans="5:11" x14ac:dyDescent="0.2">
      <c r="E97" s="59"/>
      <c r="F97" s="59"/>
      <c r="G97" s="59"/>
      <c r="H97" s="59"/>
      <c r="I97" s="59"/>
      <c r="J97" s="59"/>
      <c r="K97" s="103"/>
    </row>
    <row r="98" spans="5:11" x14ac:dyDescent="0.2">
      <c r="E98" s="59"/>
      <c r="F98" s="59"/>
      <c r="G98" s="59"/>
      <c r="H98" s="59"/>
      <c r="I98" s="59"/>
      <c r="J98" s="59"/>
      <c r="K98" s="103"/>
    </row>
    <row r="99" spans="5:11" x14ac:dyDescent="0.2">
      <c r="E99" s="59"/>
      <c r="F99" s="59"/>
      <c r="G99" s="59"/>
      <c r="H99" s="59"/>
      <c r="I99" s="59"/>
      <c r="J99" s="59"/>
      <c r="K99" s="103"/>
    </row>
    <row r="100" spans="5:11" x14ac:dyDescent="0.2">
      <c r="E100" s="59"/>
      <c r="F100" s="59"/>
      <c r="G100" s="59"/>
      <c r="H100" s="59"/>
      <c r="I100" s="59"/>
      <c r="J100" s="59"/>
      <c r="K100" s="103"/>
    </row>
    <row r="101" spans="5:11" x14ac:dyDescent="0.2">
      <c r="E101" s="59"/>
      <c r="F101" s="59"/>
      <c r="G101" s="59"/>
      <c r="H101" s="59"/>
      <c r="I101" s="59"/>
      <c r="J101" s="59"/>
      <c r="K101" s="103"/>
    </row>
    <row r="102" spans="5:11" x14ac:dyDescent="0.2">
      <c r="E102" s="59"/>
      <c r="F102" s="59"/>
      <c r="G102" s="59"/>
      <c r="H102" s="59"/>
      <c r="I102" s="59"/>
      <c r="J102" s="59"/>
      <c r="K102" s="103"/>
    </row>
    <row r="103" spans="5:11" x14ac:dyDescent="0.2">
      <c r="E103" s="59"/>
      <c r="F103" s="59"/>
      <c r="G103" s="59"/>
      <c r="H103" s="59"/>
      <c r="I103" s="59"/>
      <c r="J103" s="59"/>
      <c r="K103" s="103"/>
    </row>
    <row r="104" spans="5:11" x14ac:dyDescent="0.2">
      <c r="E104" s="59"/>
      <c r="F104" s="59"/>
      <c r="G104" s="59"/>
      <c r="H104" s="59"/>
      <c r="I104" s="59"/>
      <c r="J104" s="59"/>
      <c r="K104" s="103"/>
    </row>
    <row r="105" spans="5:11" x14ac:dyDescent="0.2">
      <c r="E105" s="59"/>
      <c r="F105" s="59"/>
      <c r="G105" s="59"/>
      <c r="H105" s="59"/>
      <c r="I105" s="59"/>
      <c r="J105" s="59"/>
      <c r="K105" s="103"/>
    </row>
    <row r="106" spans="5:11" x14ac:dyDescent="0.2">
      <c r="E106" s="59"/>
      <c r="F106" s="59"/>
      <c r="G106" s="59"/>
      <c r="H106" s="59"/>
      <c r="I106" s="59"/>
      <c r="J106" s="59"/>
      <c r="K106" s="103"/>
    </row>
    <row r="107" spans="5:11" x14ac:dyDescent="0.2">
      <c r="E107" s="59"/>
      <c r="F107" s="59"/>
      <c r="G107" s="59"/>
      <c r="H107" s="59"/>
      <c r="I107" s="59"/>
      <c r="J107" s="59"/>
      <c r="K107" s="103"/>
    </row>
    <row r="108" spans="5:11" x14ac:dyDescent="0.2">
      <c r="E108" s="59"/>
      <c r="F108" s="59"/>
      <c r="G108" s="59"/>
      <c r="H108" s="59"/>
      <c r="I108" s="59"/>
      <c r="J108" s="59"/>
      <c r="K108" s="103"/>
    </row>
    <row r="109" spans="5:11" x14ac:dyDescent="0.2">
      <c r="E109" s="59"/>
      <c r="F109" s="59"/>
      <c r="G109" s="59"/>
      <c r="H109" s="59"/>
      <c r="I109" s="59"/>
      <c r="J109" s="59"/>
      <c r="K109" s="103"/>
    </row>
    <row r="110" spans="5:11" x14ac:dyDescent="0.2">
      <c r="E110" s="59"/>
      <c r="F110" s="59"/>
      <c r="G110" s="59"/>
      <c r="H110" s="59"/>
      <c r="I110" s="59"/>
      <c r="J110" s="59"/>
      <c r="K110" s="103"/>
    </row>
    <row r="111" spans="5:11" x14ac:dyDescent="0.2">
      <c r="E111" s="59"/>
      <c r="F111" s="59"/>
      <c r="G111" s="59"/>
      <c r="H111" s="59"/>
      <c r="I111" s="59"/>
      <c r="J111" s="59"/>
      <c r="K111" s="103"/>
    </row>
    <row r="112" spans="5:11" x14ac:dyDescent="0.2">
      <c r="E112" s="59"/>
      <c r="F112" s="59"/>
      <c r="G112" s="59"/>
      <c r="H112" s="59"/>
      <c r="I112" s="59"/>
      <c r="J112" s="59"/>
      <c r="K112" s="103"/>
    </row>
    <row r="113" spans="5:11" x14ac:dyDescent="0.2">
      <c r="E113" s="59"/>
      <c r="F113" s="59"/>
      <c r="G113" s="59"/>
      <c r="H113" s="59"/>
      <c r="I113" s="59"/>
      <c r="J113" s="59"/>
      <c r="K113" s="103"/>
    </row>
    <row r="114" spans="5:11" x14ac:dyDescent="0.2">
      <c r="E114" s="59"/>
      <c r="F114" s="59"/>
      <c r="G114" s="59"/>
      <c r="H114" s="59"/>
      <c r="I114" s="59"/>
      <c r="J114" s="59"/>
      <c r="K114" s="103"/>
    </row>
    <row r="115" spans="5:11" x14ac:dyDescent="0.2">
      <c r="E115" s="59"/>
      <c r="F115" s="59"/>
      <c r="G115" s="59"/>
      <c r="H115" s="59"/>
      <c r="I115" s="59"/>
      <c r="J115" s="59"/>
      <c r="K115" s="103"/>
    </row>
    <row r="116" spans="5:11" x14ac:dyDescent="0.2">
      <c r="E116" s="59"/>
      <c r="F116" s="59"/>
      <c r="G116" s="59"/>
      <c r="H116" s="59"/>
      <c r="I116" s="59"/>
      <c r="J116" s="59"/>
      <c r="K116" s="103"/>
    </row>
    <row r="117" spans="5:11" x14ac:dyDescent="0.2">
      <c r="E117" s="59"/>
      <c r="F117" s="59"/>
      <c r="G117" s="59"/>
      <c r="H117" s="59"/>
      <c r="I117" s="59"/>
      <c r="J117" s="59"/>
      <c r="K117" s="103"/>
    </row>
    <row r="118" spans="5:11" x14ac:dyDescent="0.2">
      <c r="E118" s="59"/>
      <c r="F118" s="59"/>
      <c r="G118" s="59"/>
      <c r="H118" s="59"/>
      <c r="I118" s="59"/>
      <c r="J118" s="59"/>
      <c r="K118" s="103"/>
    </row>
    <row r="119" spans="5:11" x14ac:dyDescent="0.2">
      <c r="E119" s="59"/>
      <c r="F119" s="59"/>
      <c r="G119" s="59"/>
      <c r="H119" s="59"/>
      <c r="I119" s="59"/>
      <c r="J119" s="59"/>
      <c r="K119" s="103"/>
    </row>
    <row r="120" spans="5:11" x14ac:dyDescent="0.2">
      <c r="E120" s="59"/>
      <c r="F120" s="59"/>
      <c r="G120" s="59"/>
      <c r="H120" s="59"/>
      <c r="I120" s="59"/>
      <c r="J120" s="59"/>
      <c r="K120" s="103"/>
    </row>
    <row r="121" spans="5:11" x14ac:dyDescent="0.2">
      <c r="E121" s="59"/>
      <c r="F121" s="59"/>
      <c r="G121" s="59"/>
      <c r="H121" s="59"/>
      <c r="I121" s="59"/>
      <c r="J121" s="59"/>
      <c r="K121" s="103"/>
    </row>
    <row r="122" spans="5:11" x14ac:dyDescent="0.2">
      <c r="E122" s="59"/>
      <c r="F122" s="59"/>
      <c r="G122" s="59"/>
      <c r="H122" s="59"/>
      <c r="I122" s="59"/>
      <c r="J122" s="59"/>
      <c r="K122" s="103"/>
    </row>
    <row r="123" spans="5:11" x14ac:dyDescent="0.2">
      <c r="E123" s="59"/>
      <c r="F123" s="59"/>
      <c r="G123" s="59"/>
      <c r="H123" s="59"/>
      <c r="I123" s="59"/>
      <c r="J123" s="59"/>
      <c r="K123" s="103"/>
    </row>
    <row r="124" spans="5:11" x14ac:dyDescent="0.2">
      <c r="E124" s="59"/>
      <c r="F124" s="59"/>
      <c r="G124" s="59"/>
      <c r="H124" s="59"/>
      <c r="I124" s="59"/>
      <c r="J124" s="59"/>
      <c r="K124" s="103"/>
    </row>
    <row r="125" spans="5:11" x14ac:dyDescent="0.2">
      <c r="E125" s="59"/>
      <c r="F125" s="59"/>
      <c r="G125" s="59"/>
      <c r="H125" s="59"/>
      <c r="I125" s="59"/>
      <c r="J125" s="59"/>
      <c r="K125" s="103"/>
    </row>
    <row r="126" spans="5:11" x14ac:dyDescent="0.2">
      <c r="E126" s="59"/>
      <c r="F126" s="59"/>
      <c r="G126" s="59"/>
      <c r="H126" s="59"/>
      <c r="I126" s="59"/>
      <c r="J126" s="59"/>
      <c r="K126" s="103"/>
    </row>
    <row r="127" spans="5:11" x14ac:dyDescent="0.2">
      <c r="E127" s="59"/>
      <c r="F127" s="59"/>
      <c r="G127" s="59"/>
      <c r="H127" s="59"/>
      <c r="I127" s="59"/>
      <c r="J127" s="59"/>
      <c r="K127" s="103"/>
    </row>
    <row r="128" spans="5:11" x14ac:dyDescent="0.2">
      <c r="E128" s="59"/>
      <c r="F128" s="59"/>
      <c r="G128" s="59"/>
      <c r="H128" s="59"/>
      <c r="I128" s="59"/>
      <c r="J128" s="59"/>
      <c r="K128" s="103"/>
    </row>
    <row r="129" spans="1:17" x14ac:dyDescent="0.2">
      <c r="E129" s="59"/>
      <c r="F129" s="59"/>
      <c r="G129" s="59"/>
      <c r="H129" s="59"/>
      <c r="I129" s="59"/>
      <c r="J129" s="59"/>
      <c r="K129" s="103"/>
    </row>
    <row r="130" spans="1:17" x14ac:dyDescent="0.2">
      <c r="E130" s="59"/>
      <c r="F130" s="59"/>
      <c r="G130" s="59"/>
      <c r="H130" s="59"/>
      <c r="I130" s="59"/>
      <c r="J130" s="59"/>
      <c r="K130" s="103"/>
    </row>
    <row r="131" spans="1:17" x14ac:dyDescent="0.2">
      <c r="E131" s="59"/>
      <c r="F131" s="59"/>
      <c r="G131" s="59"/>
      <c r="H131" s="59"/>
      <c r="I131" s="59"/>
      <c r="J131" s="59"/>
      <c r="K131" s="103"/>
    </row>
    <row r="132" spans="1:17" x14ac:dyDescent="0.2">
      <c r="E132" s="59"/>
      <c r="F132" s="59"/>
      <c r="G132" s="59"/>
      <c r="H132" s="59"/>
      <c r="I132" s="59"/>
      <c r="J132" s="59"/>
      <c r="K132" s="103"/>
    </row>
    <row r="133" spans="1:17" x14ac:dyDescent="0.2">
      <c r="B133" s="58" t="str">
        <f>MELDUNG_UNTERSCHRIFT_D_TEXT</f>
        <v>Unterschrift des Betreibers</v>
      </c>
      <c r="E133" s="59"/>
      <c r="F133" s="59"/>
      <c r="G133" s="59"/>
      <c r="H133" s="59"/>
      <c r="I133" s="103" t="str">
        <f>MELDUNG_MELDEDATUM_D_TEXT</f>
        <v xml:space="preserve">Meldedatum </v>
      </c>
      <c r="J133" s="59"/>
    </row>
    <row r="134" spans="1:17" x14ac:dyDescent="0.2">
      <c r="B134" s="58" t="str">
        <f>MELDUNG_UNTERSCHRIFT_I_TEXT</f>
        <v>Firma del gestore: _______________________________</v>
      </c>
      <c r="E134" s="59"/>
      <c r="F134" s="59"/>
      <c r="G134" s="59"/>
      <c r="H134" s="59"/>
      <c r="I134" s="103" t="str">
        <f>MELDUNG_MELDEDATUM_I_TEXT</f>
        <v>Data di comunicazione:</v>
      </c>
      <c r="J134" s="175" t="str">
        <f>(IF(ANLAGE_MELDEDATUM_INPUT=0,"",ANLAGE_MELDEDATUM_INPUT))</f>
        <v/>
      </c>
      <c r="K134" s="175"/>
    </row>
    <row r="135" spans="1:17" x14ac:dyDescent="0.2">
      <c r="E135" s="59"/>
      <c r="F135" s="59"/>
      <c r="G135" s="59"/>
      <c r="H135" s="59"/>
      <c r="I135" s="59"/>
      <c r="J135" s="59"/>
      <c r="K135" s="103"/>
    </row>
    <row r="136" spans="1:17" x14ac:dyDescent="0.2">
      <c r="E136" s="59"/>
      <c r="F136" s="59"/>
      <c r="G136" s="59"/>
      <c r="H136" s="59"/>
      <c r="I136" s="59"/>
      <c r="J136" s="59"/>
      <c r="K136" s="103" t="str">
        <f>"Seite/pagina 2 von/di "&amp;MELDUNG_SEITENANZAHL_TEXT</f>
        <v>Seite/pagina 2 von/di 14</v>
      </c>
    </row>
    <row r="137" spans="1:17" x14ac:dyDescent="0.2">
      <c r="C137" s="58" t="s">
        <v>109</v>
      </c>
      <c r="E137" s="59"/>
      <c r="F137" s="59"/>
      <c r="G137" s="59"/>
      <c r="H137" s="59"/>
      <c r="I137" s="59"/>
      <c r="J137" s="59"/>
    </row>
    <row r="138" spans="1:17" ht="24.75" customHeight="1" x14ac:dyDescent="0.2">
      <c r="B138" s="106" t="s">
        <v>107</v>
      </c>
      <c r="C138" s="176" t="s">
        <v>132</v>
      </c>
      <c r="D138" s="177"/>
      <c r="E138" s="177"/>
      <c r="F138" s="177"/>
      <c r="G138" s="177"/>
      <c r="H138" s="177"/>
      <c r="I138" s="177"/>
      <c r="J138" s="177"/>
      <c r="K138" s="107"/>
      <c r="L138" s="107"/>
      <c r="M138" s="107"/>
      <c r="N138" s="107"/>
      <c r="O138" s="107"/>
      <c r="P138" s="107"/>
      <c r="Q138" s="107"/>
    </row>
    <row r="139" spans="1:17" ht="12" customHeight="1" x14ac:dyDescent="0.2">
      <c r="B139" s="106" t="s">
        <v>108</v>
      </c>
      <c r="C139" s="108" t="s">
        <v>153</v>
      </c>
      <c r="D139" s="109"/>
      <c r="E139" s="110"/>
      <c r="F139" s="110"/>
      <c r="G139" s="110"/>
      <c r="H139" s="110"/>
      <c r="I139" s="110"/>
      <c r="J139" s="110"/>
      <c r="K139" s="107"/>
      <c r="L139" s="107"/>
      <c r="M139" s="107"/>
      <c r="N139" s="107"/>
      <c r="O139" s="107"/>
      <c r="P139" s="107"/>
      <c r="Q139" s="107"/>
    </row>
    <row r="140" spans="1:17" ht="23.25" customHeight="1" x14ac:dyDescent="0.2">
      <c r="B140" s="106" t="s">
        <v>280</v>
      </c>
      <c r="C140" s="178" t="s">
        <v>291</v>
      </c>
      <c r="D140" s="178"/>
      <c r="E140" s="178"/>
      <c r="F140" s="178"/>
      <c r="G140" s="178"/>
      <c r="H140" s="178"/>
      <c r="I140" s="178"/>
      <c r="J140" s="178"/>
    </row>
    <row r="141" spans="1:17" s="33" customFormat="1" ht="12.75" customHeight="1" x14ac:dyDescent="0.2">
      <c r="A141" s="58"/>
      <c r="B141" s="58"/>
      <c r="C141" s="58"/>
      <c r="D141" s="58"/>
      <c r="E141" s="59"/>
      <c r="F141" s="59"/>
      <c r="G141" s="59"/>
      <c r="H141" s="59"/>
      <c r="I141" s="59"/>
      <c r="J141" s="59"/>
      <c r="K141" s="58"/>
    </row>
    <row r="142" spans="1:17" s="33" customFormat="1" x14ac:dyDescent="0.2">
      <c r="A142" s="58"/>
      <c r="B142" s="111" t="s">
        <v>63</v>
      </c>
      <c r="C142" s="112" t="s">
        <v>97</v>
      </c>
      <c r="D142" s="113"/>
      <c r="E142" s="114" t="s">
        <v>80</v>
      </c>
      <c r="F142" s="114" t="s">
        <v>99</v>
      </c>
      <c r="G142" s="114" t="s">
        <v>101</v>
      </c>
      <c r="H142" s="114" t="s">
        <v>102</v>
      </c>
      <c r="I142" s="114" t="s">
        <v>103</v>
      </c>
      <c r="J142" s="114" t="s">
        <v>81</v>
      </c>
      <c r="K142" s="58"/>
    </row>
    <row r="143" spans="1:17" s="33" customFormat="1" x14ac:dyDescent="0.2">
      <c r="A143" s="58"/>
      <c r="B143" s="115" t="s">
        <v>64</v>
      </c>
      <c r="C143" s="116" t="s">
        <v>98</v>
      </c>
      <c r="D143" s="117"/>
      <c r="E143" s="118" t="s">
        <v>83</v>
      </c>
      <c r="F143" s="118" t="s">
        <v>100</v>
      </c>
      <c r="G143" s="118" t="s">
        <v>104</v>
      </c>
      <c r="H143" s="118" t="s">
        <v>105</v>
      </c>
      <c r="I143" s="118" t="s">
        <v>106</v>
      </c>
      <c r="J143" s="118" t="s">
        <v>84</v>
      </c>
      <c r="K143" s="58"/>
    </row>
    <row r="144" spans="1:17" s="33" customFormat="1" ht="15.75" x14ac:dyDescent="0.2">
      <c r="A144" s="58"/>
      <c r="B144" s="119"/>
      <c r="C144" s="73"/>
      <c r="D144" s="75"/>
      <c r="E144" s="120" t="s">
        <v>107</v>
      </c>
      <c r="F144" s="120" t="s">
        <v>108</v>
      </c>
      <c r="G144" s="120" t="s">
        <v>108</v>
      </c>
      <c r="H144" s="119" t="s">
        <v>112</v>
      </c>
      <c r="I144" s="119" t="s">
        <v>112</v>
      </c>
      <c r="J144" s="120" t="s">
        <v>280</v>
      </c>
      <c r="K144" s="58"/>
    </row>
    <row r="145" spans="1:10" x14ac:dyDescent="0.2">
      <c r="A145" s="58">
        <v>1</v>
      </c>
      <c r="B145" s="59" t="str">
        <f t="shared" ref="B145:B183" si="0">IF(INDEX(TABELLE_INPUT_MATRIX,A145,1)&gt;0,INDEX(TABELLE_INPUT_MATRIX,A145,1),"")</f>
        <v/>
      </c>
      <c r="C145" s="66" t="str">
        <f>IF(ISNUMBER($B145),VLOOKUP(INDEX(TABELLE_INPUT_MATRIX,A145,2),PUNKTTYP_MATRIX_MELDUNG,4,FALSE),"")</f>
        <v/>
      </c>
      <c r="D145" s="66"/>
      <c r="E145" s="91" t="str">
        <f>IF(ISNUMBER($B145),VLOOKUP(INDEX(TABELLE_INPUT_MATRIX,A145,3),MATERIAL_MATRIX_MELDUNG,4,FALSE),"")</f>
        <v/>
      </c>
      <c r="F145" s="121" t="str">
        <f>IF(ISNUMBER($B145),INDEX(TABELLE_INPUT_MATRIX,A145,5),"")</f>
        <v/>
      </c>
      <c r="G145" s="121" t="str">
        <f>IF(ISNUMBER($B145),INDEX(TABELLE_INPUT_MATRIX,A145,6),"")</f>
        <v/>
      </c>
      <c r="H145" s="121" t="str">
        <f>IF(ISNUMBER($B145),INDEX(TABELLE_INPUT_MATRIX,A145,7),"")</f>
        <v/>
      </c>
      <c r="I145" s="121" t="str">
        <f>IF(ISNUMBER($B145),INDEX(TABELLE_INPUT_MATRIX,A145,8),"")</f>
        <v/>
      </c>
      <c r="J145" s="121" t="str">
        <f t="shared" ref="J145:J184" si="1">IF(ISNUMBER($B145),VLOOKUP(INDEX(TABELLE_INPUT_MATRIX,A145,4),GENAUIGKEIT_MATRIX_MELDUNG,4,FALSE),"")</f>
        <v/>
      </c>
    </row>
    <row r="146" spans="1:10" x14ac:dyDescent="0.2">
      <c r="A146" s="58">
        <v>2</v>
      </c>
      <c r="B146" s="59" t="str">
        <f t="shared" si="0"/>
        <v/>
      </c>
      <c r="C146" s="66" t="str">
        <f t="shared" ref="C146:C184" si="2">IF(ISNUMBER($B146),VLOOKUP(INDEX(TABELLE_INPUT_MATRIX,A146,2),PUNKTTYP_MATRIX_MELDUNG,4,FALSE),"")</f>
        <v/>
      </c>
      <c r="D146" s="66"/>
      <c r="E146" s="91" t="str">
        <f t="shared" ref="E146:E184" si="3">IF(ISNUMBER($B146),VLOOKUP(INDEX(TABELLE_INPUT_MATRIX,A146,3),MATERIAL_MATRIX_MELDUNG,4,FALSE),"")</f>
        <v/>
      </c>
      <c r="F146" s="121" t="str">
        <f t="shared" ref="F146:F184" si="4">IF(ISNUMBER($B146),INDEX(TABELLE_INPUT_MATRIX,A146,5),"")</f>
        <v/>
      </c>
      <c r="G146" s="121" t="str">
        <f t="shared" ref="G146:G184" si="5">IF(ISNUMBER($B146),INDEX(TABELLE_INPUT_MATRIX,A146,6),"")</f>
        <v/>
      </c>
      <c r="H146" s="121" t="str">
        <f t="shared" ref="H146:H184" si="6">IF(ISNUMBER($B146),INDEX(TABELLE_INPUT_MATRIX,A146,7),"")</f>
        <v/>
      </c>
      <c r="I146" s="121" t="str">
        <f t="shared" ref="I146:I184" si="7">IF(ISNUMBER($B146),INDEX(TABELLE_INPUT_MATRIX,A146,8),"")</f>
        <v/>
      </c>
      <c r="J146" s="121" t="str">
        <f t="shared" si="1"/>
        <v/>
      </c>
    </row>
    <row r="147" spans="1:10" x14ac:dyDescent="0.2">
      <c r="A147" s="58">
        <v>3</v>
      </c>
      <c r="B147" s="59" t="str">
        <f t="shared" si="0"/>
        <v/>
      </c>
      <c r="C147" s="66" t="str">
        <f t="shared" si="2"/>
        <v/>
      </c>
      <c r="D147" s="66"/>
      <c r="E147" s="91" t="str">
        <f t="shared" si="3"/>
        <v/>
      </c>
      <c r="F147" s="121" t="str">
        <f t="shared" si="4"/>
        <v/>
      </c>
      <c r="G147" s="121" t="str">
        <f t="shared" si="5"/>
        <v/>
      </c>
      <c r="H147" s="121" t="str">
        <f t="shared" si="6"/>
        <v/>
      </c>
      <c r="I147" s="121" t="str">
        <f t="shared" si="7"/>
        <v/>
      </c>
      <c r="J147" s="121" t="str">
        <f t="shared" si="1"/>
        <v/>
      </c>
    </row>
    <row r="148" spans="1:10" x14ac:dyDescent="0.2">
      <c r="A148" s="58">
        <v>4</v>
      </c>
      <c r="B148" s="59" t="str">
        <f t="shared" si="0"/>
        <v/>
      </c>
      <c r="C148" s="66" t="str">
        <f t="shared" si="2"/>
        <v/>
      </c>
      <c r="D148" s="66"/>
      <c r="E148" s="91" t="str">
        <f t="shared" si="3"/>
        <v/>
      </c>
      <c r="F148" s="121" t="str">
        <f t="shared" si="4"/>
        <v/>
      </c>
      <c r="G148" s="121" t="str">
        <f t="shared" si="5"/>
        <v/>
      </c>
      <c r="H148" s="121" t="str">
        <f t="shared" si="6"/>
        <v/>
      </c>
      <c r="I148" s="121" t="str">
        <f t="shared" si="7"/>
        <v/>
      </c>
      <c r="J148" s="121" t="str">
        <f t="shared" si="1"/>
        <v/>
      </c>
    </row>
    <row r="149" spans="1:10" x14ac:dyDescent="0.2">
      <c r="A149" s="58">
        <v>5</v>
      </c>
      <c r="B149" s="59" t="str">
        <f t="shared" si="0"/>
        <v/>
      </c>
      <c r="C149" s="66" t="str">
        <f t="shared" si="2"/>
        <v/>
      </c>
      <c r="D149" s="66"/>
      <c r="E149" s="91" t="str">
        <f t="shared" si="3"/>
        <v/>
      </c>
      <c r="F149" s="121" t="str">
        <f t="shared" si="4"/>
        <v/>
      </c>
      <c r="G149" s="121" t="str">
        <f t="shared" si="5"/>
        <v/>
      </c>
      <c r="H149" s="121" t="str">
        <f t="shared" si="6"/>
        <v/>
      </c>
      <c r="I149" s="121" t="str">
        <f t="shared" si="7"/>
        <v/>
      </c>
      <c r="J149" s="121" t="str">
        <f t="shared" si="1"/>
        <v/>
      </c>
    </row>
    <row r="150" spans="1:10" x14ac:dyDescent="0.2">
      <c r="A150" s="58">
        <v>6</v>
      </c>
      <c r="B150" s="59" t="str">
        <f t="shared" si="0"/>
        <v/>
      </c>
      <c r="C150" s="66" t="str">
        <f t="shared" si="2"/>
        <v/>
      </c>
      <c r="D150" s="66"/>
      <c r="E150" s="91" t="str">
        <f t="shared" si="3"/>
        <v/>
      </c>
      <c r="F150" s="121" t="str">
        <f t="shared" si="4"/>
        <v/>
      </c>
      <c r="G150" s="121" t="str">
        <f t="shared" si="5"/>
        <v/>
      </c>
      <c r="H150" s="121" t="str">
        <f t="shared" si="6"/>
        <v/>
      </c>
      <c r="I150" s="121" t="str">
        <f t="shared" si="7"/>
        <v/>
      </c>
      <c r="J150" s="121" t="str">
        <f t="shared" si="1"/>
        <v/>
      </c>
    </row>
    <row r="151" spans="1:10" x14ac:dyDescent="0.2">
      <c r="A151" s="58">
        <v>7</v>
      </c>
      <c r="B151" s="59" t="str">
        <f t="shared" si="0"/>
        <v/>
      </c>
      <c r="C151" s="66" t="str">
        <f t="shared" si="2"/>
        <v/>
      </c>
      <c r="D151" s="66"/>
      <c r="E151" s="91" t="str">
        <f t="shared" si="3"/>
        <v/>
      </c>
      <c r="F151" s="121" t="str">
        <f t="shared" si="4"/>
        <v/>
      </c>
      <c r="G151" s="121" t="str">
        <f t="shared" si="5"/>
        <v/>
      </c>
      <c r="H151" s="121" t="str">
        <f t="shared" si="6"/>
        <v/>
      </c>
      <c r="I151" s="121" t="str">
        <f t="shared" si="7"/>
        <v/>
      </c>
      <c r="J151" s="121" t="str">
        <f t="shared" si="1"/>
        <v/>
      </c>
    </row>
    <row r="152" spans="1:10" x14ac:dyDescent="0.2">
      <c r="A152" s="58">
        <v>8</v>
      </c>
      <c r="B152" s="59" t="str">
        <f t="shared" si="0"/>
        <v/>
      </c>
      <c r="C152" s="66" t="str">
        <f t="shared" si="2"/>
        <v/>
      </c>
      <c r="D152" s="66"/>
      <c r="E152" s="91" t="str">
        <f t="shared" si="3"/>
        <v/>
      </c>
      <c r="F152" s="121" t="str">
        <f t="shared" si="4"/>
        <v/>
      </c>
      <c r="G152" s="121" t="str">
        <f t="shared" si="5"/>
        <v/>
      </c>
      <c r="H152" s="121" t="str">
        <f t="shared" si="6"/>
        <v/>
      </c>
      <c r="I152" s="121" t="str">
        <f t="shared" si="7"/>
        <v/>
      </c>
      <c r="J152" s="121" t="str">
        <f t="shared" si="1"/>
        <v/>
      </c>
    </row>
    <row r="153" spans="1:10" x14ac:dyDescent="0.2">
      <c r="A153" s="58">
        <v>9</v>
      </c>
      <c r="B153" s="59" t="str">
        <f t="shared" si="0"/>
        <v/>
      </c>
      <c r="C153" s="66" t="str">
        <f t="shared" si="2"/>
        <v/>
      </c>
      <c r="D153" s="66"/>
      <c r="E153" s="91" t="str">
        <f t="shared" si="3"/>
        <v/>
      </c>
      <c r="F153" s="121" t="str">
        <f t="shared" si="4"/>
        <v/>
      </c>
      <c r="G153" s="121" t="str">
        <f t="shared" si="5"/>
        <v/>
      </c>
      <c r="H153" s="121" t="str">
        <f t="shared" si="6"/>
        <v/>
      </c>
      <c r="I153" s="121" t="str">
        <f t="shared" si="7"/>
        <v/>
      </c>
      <c r="J153" s="121" t="str">
        <f t="shared" si="1"/>
        <v/>
      </c>
    </row>
    <row r="154" spans="1:10" x14ac:dyDescent="0.2">
      <c r="A154" s="58">
        <v>10</v>
      </c>
      <c r="B154" s="59" t="str">
        <f t="shared" si="0"/>
        <v/>
      </c>
      <c r="C154" s="66" t="str">
        <f t="shared" si="2"/>
        <v/>
      </c>
      <c r="D154" s="66"/>
      <c r="E154" s="91" t="str">
        <f t="shared" si="3"/>
        <v/>
      </c>
      <c r="F154" s="121" t="str">
        <f t="shared" si="4"/>
        <v/>
      </c>
      <c r="G154" s="121" t="str">
        <f t="shared" si="5"/>
        <v/>
      </c>
      <c r="H154" s="121" t="str">
        <f t="shared" si="6"/>
        <v/>
      </c>
      <c r="I154" s="121" t="str">
        <f t="shared" si="7"/>
        <v/>
      </c>
      <c r="J154" s="121" t="str">
        <f t="shared" si="1"/>
        <v/>
      </c>
    </row>
    <row r="155" spans="1:10" x14ac:dyDescent="0.2">
      <c r="A155" s="58">
        <v>11</v>
      </c>
      <c r="B155" s="59" t="str">
        <f t="shared" si="0"/>
        <v/>
      </c>
      <c r="C155" s="66" t="str">
        <f t="shared" si="2"/>
        <v/>
      </c>
      <c r="D155" s="66"/>
      <c r="E155" s="91" t="str">
        <f t="shared" si="3"/>
        <v/>
      </c>
      <c r="F155" s="121" t="str">
        <f t="shared" si="4"/>
        <v/>
      </c>
      <c r="G155" s="121" t="str">
        <f t="shared" si="5"/>
        <v/>
      </c>
      <c r="H155" s="121" t="str">
        <f t="shared" si="6"/>
        <v/>
      </c>
      <c r="I155" s="121" t="str">
        <f t="shared" si="7"/>
        <v/>
      </c>
      <c r="J155" s="121" t="str">
        <f t="shared" si="1"/>
        <v/>
      </c>
    </row>
    <row r="156" spans="1:10" x14ac:dyDescent="0.2">
      <c r="A156" s="58">
        <v>12</v>
      </c>
      <c r="B156" s="59" t="str">
        <f t="shared" si="0"/>
        <v/>
      </c>
      <c r="C156" s="66" t="str">
        <f t="shared" si="2"/>
        <v/>
      </c>
      <c r="D156" s="66"/>
      <c r="E156" s="91" t="str">
        <f t="shared" si="3"/>
        <v/>
      </c>
      <c r="F156" s="121" t="str">
        <f t="shared" si="4"/>
        <v/>
      </c>
      <c r="G156" s="121" t="str">
        <f t="shared" si="5"/>
        <v/>
      </c>
      <c r="H156" s="121" t="str">
        <f t="shared" si="6"/>
        <v/>
      </c>
      <c r="I156" s="121" t="str">
        <f t="shared" si="7"/>
        <v/>
      </c>
      <c r="J156" s="121" t="str">
        <f t="shared" si="1"/>
        <v/>
      </c>
    </row>
    <row r="157" spans="1:10" x14ac:dyDescent="0.2">
      <c r="A157" s="58">
        <v>13</v>
      </c>
      <c r="B157" s="59" t="str">
        <f t="shared" si="0"/>
        <v/>
      </c>
      <c r="C157" s="66" t="str">
        <f t="shared" si="2"/>
        <v/>
      </c>
      <c r="D157" s="66"/>
      <c r="E157" s="91" t="str">
        <f t="shared" si="3"/>
        <v/>
      </c>
      <c r="F157" s="121" t="str">
        <f t="shared" si="4"/>
        <v/>
      </c>
      <c r="G157" s="121" t="str">
        <f t="shared" si="5"/>
        <v/>
      </c>
      <c r="H157" s="121" t="str">
        <f t="shared" si="6"/>
        <v/>
      </c>
      <c r="I157" s="121" t="str">
        <f t="shared" si="7"/>
        <v/>
      </c>
      <c r="J157" s="121" t="str">
        <f t="shared" si="1"/>
        <v/>
      </c>
    </row>
    <row r="158" spans="1:10" x14ac:dyDescent="0.2">
      <c r="A158" s="58">
        <v>14</v>
      </c>
      <c r="B158" s="59" t="str">
        <f t="shared" si="0"/>
        <v/>
      </c>
      <c r="C158" s="66" t="str">
        <f t="shared" si="2"/>
        <v/>
      </c>
      <c r="D158" s="66"/>
      <c r="E158" s="91" t="str">
        <f t="shared" si="3"/>
        <v/>
      </c>
      <c r="F158" s="121" t="str">
        <f t="shared" si="4"/>
        <v/>
      </c>
      <c r="G158" s="121" t="str">
        <f t="shared" si="5"/>
        <v/>
      </c>
      <c r="H158" s="121" t="str">
        <f t="shared" si="6"/>
        <v/>
      </c>
      <c r="I158" s="121" t="str">
        <f t="shared" si="7"/>
        <v/>
      </c>
      <c r="J158" s="121" t="str">
        <f t="shared" si="1"/>
        <v/>
      </c>
    </row>
    <row r="159" spans="1:10" x14ac:dyDescent="0.2">
      <c r="A159" s="58">
        <v>15</v>
      </c>
      <c r="B159" s="59" t="str">
        <f t="shared" si="0"/>
        <v/>
      </c>
      <c r="C159" s="66" t="str">
        <f t="shared" si="2"/>
        <v/>
      </c>
      <c r="D159" s="66"/>
      <c r="E159" s="91" t="str">
        <f t="shared" si="3"/>
        <v/>
      </c>
      <c r="F159" s="121" t="str">
        <f t="shared" si="4"/>
        <v/>
      </c>
      <c r="G159" s="121" t="str">
        <f t="shared" si="5"/>
        <v/>
      </c>
      <c r="H159" s="121" t="str">
        <f t="shared" si="6"/>
        <v/>
      </c>
      <c r="I159" s="121" t="str">
        <f t="shared" si="7"/>
        <v/>
      </c>
      <c r="J159" s="121" t="str">
        <f t="shared" si="1"/>
        <v/>
      </c>
    </row>
    <row r="160" spans="1:10" x14ac:dyDescent="0.2">
      <c r="A160" s="58">
        <v>16</v>
      </c>
      <c r="B160" s="59" t="str">
        <f t="shared" si="0"/>
        <v/>
      </c>
      <c r="C160" s="66" t="str">
        <f t="shared" si="2"/>
        <v/>
      </c>
      <c r="D160" s="66"/>
      <c r="E160" s="91" t="str">
        <f t="shared" si="3"/>
        <v/>
      </c>
      <c r="F160" s="121" t="str">
        <f t="shared" si="4"/>
        <v/>
      </c>
      <c r="G160" s="121" t="str">
        <f t="shared" si="5"/>
        <v/>
      </c>
      <c r="H160" s="121" t="str">
        <f t="shared" si="6"/>
        <v/>
      </c>
      <c r="I160" s="121" t="str">
        <f t="shared" si="7"/>
        <v/>
      </c>
      <c r="J160" s="121" t="str">
        <f t="shared" si="1"/>
        <v/>
      </c>
    </row>
    <row r="161" spans="1:10" x14ac:dyDescent="0.2">
      <c r="A161" s="58">
        <v>17</v>
      </c>
      <c r="B161" s="59" t="str">
        <f t="shared" si="0"/>
        <v/>
      </c>
      <c r="C161" s="66" t="str">
        <f t="shared" si="2"/>
        <v/>
      </c>
      <c r="D161" s="66"/>
      <c r="E161" s="91" t="str">
        <f t="shared" si="3"/>
        <v/>
      </c>
      <c r="F161" s="121" t="str">
        <f t="shared" si="4"/>
        <v/>
      </c>
      <c r="G161" s="121" t="str">
        <f t="shared" si="5"/>
        <v/>
      </c>
      <c r="H161" s="121" t="str">
        <f t="shared" si="6"/>
        <v/>
      </c>
      <c r="I161" s="121" t="str">
        <f t="shared" si="7"/>
        <v/>
      </c>
      <c r="J161" s="121" t="str">
        <f t="shared" si="1"/>
        <v/>
      </c>
    </row>
    <row r="162" spans="1:10" x14ac:dyDescent="0.2">
      <c r="A162" s="58">
        <v>18</v>
      </c>
      <c r="B162" s="59" t="str">
        <f t="shared" si="0"/>
        <v/>
      </c>
      <c r="C162" s="66" t="str">
        <f t="shared" si="2"/>
        <v/>
      </c>
      <c r="D162" s="66"/>
      <c r="E162" s="91" t="str">
        <f t="shared" si="3"/>
        <v/>
      </c>
      <c r="F162" s="121" t="str">
        <f t="shared" si="4"/>
        <v/>
      </c>
      <c r="G162" s="121" t="str">
        <f t="shared" si="5"/>
        <v/>
      </c>
      <c r="H162" s="121" t="str">
        <f t="shared" si="6"/>
        <v/>
      </c>
      <c r="I162" s="121" t="str">
        <f t="shared" si="7"/>
        <v/>
      </c>
      <c r="J162" s="121" t="str">
        <f t="shared" si="1"/>
        <v/>
      </c>
    </row>
    <row r="163" spans="1:10" x14ac:dyDescent="0.2">
      <c r="A163" s="58">
        <v>19</v>
      </c>
      <c r="B163" s="59" t="str">
        <f t="shared" si="0"/>
        <v/>
      </c>
      <c r="C163" s="66" t="str">
        <f t="shared" si="2"/>
        <v/>
      </c>
      <c r="D163" s="66"/>
      <c r="E163" s="91" t="str">
        <f t="shared" si="3"/>
        <v/>
      </c>
      <c r="F163" s="121" t="str">
        <f t="shared" si="4"/>
        <v/>
      </c>
      <c r="G163" s="121" t="str">
        <f t="shared" si="5"/>
        <v/>
      </c>
      <c r="H163" s="121" t="str">
        <f t="shared" si="6"/>
        <v/>
      </c>
      <c r="I163" s="121" t="str">
        <f t="shared" si="7"/>
        <v/>
      </c>
      <c r="J163" s="121" t="str">
        <f t="shared" si="1"/>
        <v/>
      </c>
    </row>
    <row r="164" spans="1:10" x14ac:dyDescent="0.2">
      <c r="A164" s="58">
        <v>20</v>
      </c>
      <c r="B164" s="59" t="str">
        <f t="shared" si="0"/>
        <v/>
      </c>
      <c r="C164" s="66" t="str">
        <f t="shared" si="2"/>
        <v/>
      </c>
      <c r="D164" s="66"/>
      <c r="E164" s="91" t="str">
        <f t="shared" si="3"/>
        <v/>
      </c>
      <c r="F164" s="121" t="str">
        <f t="shared" si="4"/>
        <v/>
      </c>
      <c r="G164" s="121" t="str">
        <f t="shared" si="5"/>
        <v/>
      </c>
      <c r="H164" s="121" t="str">
        <f t="shared" si="6"/>
        <v/>
      </c>
      <c r="I164" s="121" t="str">
        <f t="shared" si="7"/>
        <v/>
      </c>
      <c r="J164" s="121" t="str">
        <f t="shared" si="1"/>
        <v/>
      </c>
    </row>
    <row r="165" spans="1:10" x14ac:dyDescent="0.2">
      <c r="A165" s="58">
        <v>21</v>
      </c>
      <c r="B165" s="59" t="str">
        <f t="shared" si="0"/>
        <v/>
      </c>
      <c r="C165" s="66" t="str">
        <f t="shared" si="2"/>
        <v/>
      </c>
      <c r="D165" s="66"/>
      <c r="E165" s="91" t="str">
        <f t="shared" si="3"/>
        <v/>
      </c>
      <c r="F165" s="121" t="str">
        <f t="shared" si="4"/>
        <v/>
      </c>
      <c r="G165" s="121" t="str">
        <f t="shared" si="5"/>
        <v/>
      </c>
      <c r="H165" s="121" t="str">
        <f t="shared" si="6"/>
        <v/>
      </c>
      <c r="I165" s="121" t="str">
        <f t="shared" si="7"/>
        <v/>
      </c>
      <c r="J165" s="121" t="str">
        <f t="shared" si="1"/>
        <v/>
      </c>
    </row>
    <row r="166" spans="1:10" x14ac:dyDescent="0.2">
      <c r="A166" s="58">
        <v>22</v>
      </c>
      <c r="B166" s="59" t="str">
        <f t="shared" si="0"/>
        <v/>
      </c>
      <c r="C166" s="66" t="str">
        <f t="shared" si="2"/>
        <v/>
      </c>
      <c r="D166" s="66"/>
      <c r="E166" s="91" t="str">
        <f t="shared" si="3"/>
        <v/>
      </c>
      <c r="F166" s="121" t="str">
        <f t="shared" si="4"/>
        <v/>
      </c>
      <c r="G166" s="121" t="str">
        <f t="shared" si="5"/>
        <v/>
      </c>
      <c r="H166" s="121" t="str">
        <f t="shared" si="6"/>
        <v/>
      </c>
      <c r="I166" s="121" t="str">
        <f t="shared" si="7"/>
        <v/>
      </c>
      <c r="J166" s="121" t="str">
        <f t="shared" si="1"/>
        <v/>
      </c>
    </row>
    <row r="167" spans="1:10" x14ac:dyDescent="0.2">
      <c r="A167" s="58">
        <v>23</v>
      </c>
      <c r="B167" s="59" t="str">
        <f t="shared" si="0"/>
        <v/>
      </c>
      <c r="C167" s="66" t="str">
        <f t="shared" si="2"/>
        <v/>
      </c>
      <c r="D167" s="66"/>
      <c r="E167" s="91" t="str">
        <f t="shared" si="3"/>
        <v/>
      </c>
      <c r="F167" s="121" t="str">
        <f t="shared" si="4"/>
        <v/>
      </c>
      <c r="G167" s="121" t="str">
        <f t="shared" si="5"/>
        <v/>
      </c>
      <c r="H167" s="121" t="str">
        <f t="shared" si="6"/>
        <v/>
      </c>
      <c r="I167" s="121" t="str">
        <f t="shared" si="7"/>
        <v/>
      </c>
      <c r="J167" s="121" t="str">
        <f t="shared" si="1"/>
        <v/>
      </c>
    </row>
    <row r="168" spans="1:10" x14ac:dyDescent="0.2">
      <c r="A168" s="58">
        <v>24</v>
      </c>
      <c r="B168" s="59" t="str">
        <f t="shared" si="0"/>
        <v/>
      </c>
      <c r="C168" s="66" t="str">
        <f t="shared" si="2"/>
        <v/>
      </c>
      <c r="D168" s="66"/>
      <c r="E168" s="91" t="str">
        <f t="shared" si="3"/>
        <v/>
      </c>
      <c r="F168" s="121" t="str">
        <f t="shared" si="4"/>
        <v/>
      </c>
      <c r="G168" s="121" t="str">
        <f t="shared" si="5"/>
        <v/>
      </c>
      <c r="H168" s="121" t="str">
        <f t="shared" si="6"/>
        <v/>
      </c>
      <c r="I168" s="121" t="str">
        <f t="shared" si="7"/>
        <v/>
      </c>
      <c r="J168" s="121" t="str">
        <f t="shared" si="1"/>
        <v/>
      </c>
    </row>
    <row r="169" spans="1:10" x14ac:dyDescent="0.2">
      <c r="A169" s="58">
        <v>25</v>
      </c>
      <c r="B169" s="59" t="str">
        <f t="shared" si="0"/>
        <v/>
      </c>
      <c r="C169" s="66" t="str">
        <f t="shared" si="2"/>
        <v/>
      </c>
      <c r="D169" s="66"/>
      <c r="E169" s="91" t="str">
        <f t="shared" si="3"/>
        <v/>
      </c>
      <c r="F169" s="121" t="str">
        <f t="shared" si="4"/>
        <v/>
      </c>
      <c r="G169" s="121" t="str">
        <f t="shared" si="5"/>
        <v/>
      </c>
      <c r="H169" s="121" t="str">
        <f t="shared" si="6"/>
        <v/>
      </c>
      <c r="I169" s="121" t="str">
        <f t="shared" si="7"/>
        <v/>
      </c>
      <c r="J169" s="121" t="str">
        <f t="shared" si="1"/>
        <v/>
      </c>
    </row>
    <row r="170" spans="1:10" x14ac:dyDescent="0.2">
      <c r="A170" s="58">
        <v>26</v>
      </c>
      <c r="B170" s="59" t="str">
        <f t="shared" si="0"/>
        <v/>
      </c>
      <c r="C170" s="66" t="str">
        <f t="shared" si="2"/>
        <v/>
      </c>
      <c r="D170" s="66"/>
      <c r="E170" s="91" t="str">
        <f t="shared" si="3"/>
        <v/>
      </c>
      <c r="F170" s="121" t="str">
        <f t="shared" si="4"/>
        <v/>
      </c>
      <c r="G170" s="121" t="str">
        <f t="shared" si="5"/>
        <v/>
      </c>
      <c r="H170" s="121" t="str">
        <f t="shared" si="6"/>
        <v/>
      </c>
      <c r="I170" s="121" t="str">
        <f t="shared" si="7"/>
        <v/>
      </c>
      <c r="J170" s="121" t="str">
        <f t="shared" si="1"/>
        <v/>
      </c>
    </row>
    <row r="171" spans="1:10" x14ac:dyDescent="0.2">
      <c r="A171" s="58">
        <v>27</v>
      </c>
      <c r="B171" s="59" t="str">
        <f t="shared" si="0"/>
        <v/>
      </c>
      <c r="C171" s="66" t="str">
        <f t="shared" si="2"/>
        <v/>
      </c>
      <c r="D171" s="66"/>
      <c r="E171" s="91" t="str">
        <f t="shared" si="3"/>
        <v/>
      </c>
      <c r="F171" s="121" t="str">
        <f t="shared" si="4"/>
        <v/>
      </c>
      <c r="G171" s="121" t="str">
        <f t="shared" si="5"/>
        <v/>
      </c>
      <c r="H171" s="121" t="str">
        <f t="shared" si="6"/>
        <v/>
      </c>
      <c r="I171" s="121" t="str">
        <f t="shared" si="7"/>
        <v/>
      </c>
      <c r="J171" s="121" t="str">
        <f t="shared" si="1"/>
        <v/>
      </c>
    </row>
    <row r="172" spans="1:10" x14ac:dyDescent="0.2">
      <c r="A172" s="58">
        <v>28</v>
      </c>
      <c r="B172" s="59" t="str">
        <f t="shared" si="0"/>
        <v/>
      </c>
      <c r="C172" s="66" t="str">
        <f t="shared" si="2"/>
        <v/>
      </c>
      <c r="D172" s="66"/>
      <c r="E172" s="91" t="str">
        <f t="shared" si="3"/>
        <v/>
      </c>
      <c r="F172" s="121" t="str">
        <f t="shared" si="4"/>
        <v/>
      </c>
      <c r="G172" s="121" t="str">
        <f t="shared" si="5"/>
        <v/>
      </c>
      <c r="H172" s="121" t="str">
        <f t="shared" si="6"/>
        <v/>
      </c>
      <c r="I172" s="121" t="str">
        <f t="shared" si="7"/>
        <v/>
      </c>
      <c r="J172" s="121" t="str">
        <f t="shared" si="1"/>
        <v/>
      </c>
    </row>
    <row r="173" spans="1:10" x14ac:dyDescent="0.2">
      <c r="A173" s="58">
        <v>29</v>
      </c>
      <c r="B173" s="59" t="str">
        <f t="shared" si="0"/>
        <v/>
      </c>
      <c r="C173" s="66" t="str">
        <f t="shared" si="2"/>
        <v/>
      </c>
      <c r="D173" s="66"/>
      <c r="E173" s="91" t="str">
        <f t="shared" si="3"/>
        <v/>
      </c>
      <c r="F173" s="121" t="str">
        <f t="shared" si="4"/>
        <v/>
      </c>
      <c r="G173" s="121" t="str">
        <f t="shared" si="5"/>
        <v/>
      </c>
      <c r="H173" s="121" t="str">
        <f t="shared" si="6"/>
        <v/>
      </c>
      <c r="I173" s="121" t="str">
        <f t="shared" si="7"/>
        <v/>
      </c>
      <c r="J173" s="121" t="str">
        <f t="shared" si="1"/>
        <v/>
      </c>
    </row>
    <row r="174" spans="1:10" x14ac:dyDescent="0.2">
      <c r="A174" s="58">
        <v>30</v>
      </c>
      <c r="B174" s="59" t="str">
        <f t="shared" si="0"/>
        <v/>
      </c>
      <c r="C174" s="66" t="str">
        <f t="shared" si="2"/>
        <v/>
      </c>
      <c r="D174" s="66"/>
      <c r="E174" s="91" t="str">
        <f t="shared" si="3"/>
        <v/>
      </c>
      <c r="F174" s="121" t="str">
        <f t="shared" si="4"/>
        <v/>
      </c>
      <c r="G174" s="121" t="str">
        <f t="shared" si="5"/>
        <v/>
      </c>
      <c r="H174" s="121" t="str">
        <f t="shared" si="6"/>
        <v/>
      </c>
      <c r="I174" s="121" t="str">
        <f t="shared" si="7"/>
        <v/>
      </c>
      <c r="J174" s="121" t="str">
        <f t="shared" si="1"/>
        <v/>
      </c>
    </row>
    <row r="175" spans="1:10" x14ac:dyDescent="0.2">
      <c r="A175" s="58">
        <v>31</v>
      </c>
      <c r="B175" s="59" t="str">
        <f t="shared" si="0"/>
        <v/>
      </c>
      <c r="C175" s="66" t="str">
        <f t="shared" si="2"/>
        <v/>
      </c>
      <c r="D175" s="66"/>
      <c r="E175" s="91" t="str">
        <f t="shared" si="3"/>
        <v/>
      </c>
      <c r="F175" s="121" t="str">
        <f t="shared" si="4"/>
        <v/>
      </c>
      <c r="G175" s="121" t="str">
        <f t="shared" si="5"/>
        <v/>
      </c>
      <c r="H175" s="121" t="str">
        <f t="shared" si="6"/>
        <v/>
      </c>
      <c r="I175" s="121" t="str">
        <f t="shared" si="7"/>
        <v/>
      </c>
      <c r="J175" s="121" t="str">
        <f t="shared" si="1"/>
        <v/>
      </c>
    </row>
    <row r="176" spans="1:10" x14ac:dyDescent="0.2">
      <c r="A176" s="58">
        <v>32</v>
      </c>
      <c r="B176" s="59" t="str">
        <f t="shared" si="0"/>
        <v/>
      </c>
      <c r="C176" s="66" t="str">
        <f t="shared" si="2"/>
        <v/>
      </c>
      <c r="D176" s="66"/>
      <c r="E176" s="91" t="str">
        <f t="shared" si="3"/>
        <v/>
      </c>
      <c r="F176" s="121" t="str">
        <f t="shared" si="4"/>
        <v/>
      </c>
      <c r="G176" s="121" t="str">
        <f t="shared" si="5"/>
        <v/>
      </c>
      <c r="H176" s="121" t="str">
        <f t="shared" si="6"/>
        <v/>
      </c>
      <c r="I176" s="121" t="str">
        <f t="shared" si="7"/>
        <v/>
      </c>
      <c r="J176" s="121" t="str">
        <f t="shared" si="1"/>
        <v/>
      </c>
    </row>
    <row r="177" spans="1:11" x14ac:dyDescent="0.2">
      <c r="A177" s="58">
        <v>33</v>
      </c>
      <c r="B177" s="59" t="str">
        <f t="shared" si="0"/>
        <v/>
      </c>
      <c r="C177" s="66" t="str">
        <f t="shared" si="2"/>
        <v/>
      </c>
      <c r="D177" s="66"/>
      <c r="E177" s="91" t="str">
        <f t="shared" si="3"/>
        <v/>
      </c>
      <c r="F177" s="121" t="str">
        <f t="shared" si="4"/>
        <v/>
      </c>
      <c r="G177" s="121" t="str">
        <f t="shared" si="5"/>
        <v/>
      </c>
      <c r="H177" s="121" t="str">
        <f t="shared" si="6"/>
        <v/>
      </c>
      <c r="I177" s="121" t="str">
        <f t="shared" si="7"/>
        <v/>
      </c>
      <c r="J177" s="121" t="str">
        <f t="shared" si="1"/>
        <v/>
      </c>
    </row>
    <row r="178" spans="1:11" x14ac:dyDescent="0.2">
      <c r="A178" s="58">
        <v>34</v>
      </c>
      <c r="B178" s="59" t="str">
        <f t="shared" si="0"/>
        <v/>
      </c>
      <c r="C178" s="66" t="str">
        <f t="shared" si="2"/>
        <v/>
      </c>
      <c r="D178" s="66"/>
      <c r="E178" s="91" t="str">
        <f t="shared" si="3"/>
        <v/>
      </c>
      <c r="F178" s="121" t="str">
        <f t="shared" si="4"/>
        <v/>
      </c>
      <c r="G178" s="121" t="str">
        <f t="shared" si="5"/>
        <v/>
      </c>
      <c r="H178" s="121" t="str">
        <f t="shared" si="6"/>
        <v/>
      </c>
      <c r="I178" s="121" t="str">
        <f t="shared" si="7"/>
        <v/>
      </c>
      <c r="J178" s="121" t="str">
        <f t="shared" si="1"/>
        <v/>
      </c>
    </row>
    <row r="179" spans="1:11" x14ac:dyDescent="0.2">
      <c r="A179" s="58">
        <v>35</v>
      </c>
      <c r="B179" s="59" t="str">
        <f t="shared" si="0"/>
        <v/>
      </c>
      <c r="C179" s="66" t="str">
        <f t="shared" si="2"/>
        <v/>
      </c>
      <c r="D179" s="66"/>
      <c r="E179" s="91" t="str">
        <f t="shared" si="3"/>
        <v/>
      </c>
      <c r="F179" s="121" t="str">
        <f t="shared" si="4"/>
        <v/>
      </c>
      <c r="G179" s="121" t="str">
        <f t="shared" si="5"/>
        <v/>
      </c>
      <c r="H179" s="121" t="str">
        <f t="shared" si="6"/>
        <v/>
      </c>
      <c r="I179" s="121" t="str">
        <f t="shared" si="7"/>
        <v/>
      </c>
      <c r="J179" s="121" t="str">
        <f t="shared" si="1"/>
        <v/>
      </c>
    </row>
    <row r="180" spans="1:11" x14ac:dyDescent="0.2">
      <c r="A180" s="58">
        <v>36</v>
      </c>
      <c r="B180" s="59" t="str">
        <f t="shared" si="0"/>
        <v/>
      </c>
      <c r="C180" s="66" t="str">
        <f t="shared" si="2"/>
        <v/>
      </c>
      <c r="D180" s="66"/>
      <c r="E180" s="91" t="str">
        <f t="shared" si="3"/>
        <v/>
      </c>
      <c r="F180" s="121" t="str">
        <f t="shared" si="4"/>
        <v/>
      </c>
      <c r="G180" s="121" t="str">
        <f t="shared" si="5"/>
        <v/>
      </c>
      <c r="H180" s="121" t="str">
        <f t="shared" si="6"/>
        <v/>
      </c>
      <c r="I180" s="121" t="str">
        <f t="shared" si="7"/>
        <v/>
      </c>
      <c r="J180" s="121" t="str">
        <f t="shared" si="1"/>
        <v/>
      </c>
    </row>
    <row r="181" spans="1:11" x14ac:dyDescent="0.2">
      <c r="A181" s="58">
        <v>37</v>
      </c>
      <c r="B181" s="59" t="str">
        <f t="shared" si="0"/>
        <v/>
      </c>
      <c r="C181" s="66" t="str">
        <f t="shared" si="2"/>
        <v/>
      </c>
      <c r="D181" s="66"/>
      <c r="E181" s="91" t="str">
        <f t="shared" si="3"/>
        <v/>
      </c>
      <c r="F181" s="121" t="str">
        <f t="shared" si="4"/>
        <v/>
      </c>
      <c r="G181" s="121" t="str">
        <f t="shared" si="5"/>
        <v/>
      </c>
      <c r="H181" s="121" t="str">
        <f t="shared" si="6"/>
        <v/>
      </c>
      <c r="I181" s="121" t="str">
        <f t="shared" si="7"/>
        <v/>
      </c>
      <c r="J181" s="121" t="str">
        <f t="shared" si="1"/>
        <v/>
      </c>
    </row>
    <row r="182" spans="1:11" x14ac:dyDescent="0.2">
      <c r="A182" s="58">
        <v>38</v>
      </c>
      <c r="B182" s="59" t="str">
        <f t="shared" si="0"/>
        <v/>
      </c>
      <c r="C182" s="66" t="str">
        <f t="shared" si="2"/>
        <v/>
      </c>
      <c r="D182" s="66"/>
      <c r="E182" s="91" t="str">
        <f t="shared" si="3"/>
        <v/>
      </c>
      <c r="F182" s="121" t="str">
        <f t="shared" si="4"/>
        <v/>
      </c>
      <c r="G182" s="121" t="str">
        <f t="shared" si="5"/>
        <v/>
      </c>
      <c r="H182" s="121" t="str">
        <f t="shared" si="6"/>
        <v/>
      </c>
      <c r="I182" s="121" t="str">
        <f t="shared" si="7"/>
        <v/>
      </c>
      <c r="J182" s="121" t="str">
        <f t="shared" si="1"/>
        <v/>
      </c>
    </row>
    <row r="183" spans="1:11" x14ac:dyDescent="0.2">
      <c r="A183" s="58">
        <v>39</v>
      </c>
      <c r="B183" s="59" t="str">
        <f t="shared" si="0"/>
        <v/>
      </c>
      <c r="C183" s="66" t="str">
        <f t="shared" si="2"/>
        <v/>
      </c>
      <c r="D183" s="66"/>
      <c r="E183" s="91" t="str">
        <f t="shared" si="3"/>
        <v/>
      </c>
      <c r="F183" s="121" t="str">
        <f t="shared" si="4"/>
        <v/>
      </c>
      <c r="G183" s="121" t="str">
        <f t="shared" si="5"/>
        <v/>
      </c>
      <c r="H183" s="121" t="str">
        <f t="shared" si="6"/>
        <v/>
      </c>
      <c r="I183" s="121" t="str">
        <f t="shared" si="7"/>
        <v/>
      </c>
      <c r="J183" s="121" t="str">
        <f t="shared" si="1"/>
        <v/>
      </c>
    </row>
    <row r="184" spans="1:11" x14ac:dyDescent="0.2">
      <c r="A184" s="58">
        <v>40</v>
      </c>
      <c r="B184" s="59" t="str">
        <f t="shared" ref="B184:B189" si="8">IF(INDEX(TABELLE_INPUT_MATRIX,A184,1)&gt;0,INDEX(TABELLE_INPUT_MATRIX,A184,1),"")</f>
        <v/>
      </c>
      <c r="C184" s="66" t="str">
        <f t="shared" si="2"/>
        <v/>
      </c>
      <c r="D184" s="66"/>
      <c r="E184" s="91" t="str">
        <f t="shared" si="3"/>
        <v/>
      </c>
      <c r="F184" s="121" t="str">
        <f t="shared" si="4"/>
        <v/>
      </c>
      <c r="G184" s="121" t="str">
        <f t="shared" si="5"/>
        <v/>
      </c>
      <c r="H184" s="121" t="str">
        <f t="shared" si="6"/>
        <v/>
      </c>
      <c r="I184" s="121" t="str">
        <f t="shared" si="7"/>
        <v/>
      </c>
      <c r="J184" s="121" t="str">
        <f t="shared" si="1"/>
        <v/>
      </c>
    </row>
    <row r="185" spans="1:11" x14ac:dyDescent="0.2">
      <c r="A185" s="58">
        <v>41</v>
      </c>
      <c r="B185" s="59" t="str">
        <f t="shared" si="8"/>
        <v/>
      </c>
      <c r="C185" s="66" t="str">
        <f>IF(ISNUMBER($B185),VLOOKUP(INDEX(TABELLE_INPUT_MATRIX,A185,2),PUNKTTYP_MATRIX_MELDUNG,4,FALSE),"")</f>
        <v/>
      </c>
      <c r="D185" s="66"/>
      <c r="E185" s="91" t="str">
        <f>IF(ISNUMBER($B185),VLOOKUP(INDEX(TABELLE_INPUT_MATRIX,A185,3),MATERIAL_MATRIX_MELDUNG,4,FALSE),"")</f>
        <v/>
      </c>
      <c r="F185" s="121" t="str">
        <f>IF(ISNUMBER($B185),INDEX(TABELLE_INPUT_MATRIX,A185,5),"")</f>
        <v/>
      </c>
      <c r="G185" s="121" t="str">
        <f>IF(ISNUMBER($B185),INDEX(TABELLE_INPUT_MATRIX,A185,6),"")</f>
        <v/>
      </c>
      <c r="H185" s="121" t="str">
        <f>IF(ISNUMBER($B185),INDEX(TABELLE_INPUT_MATRIX,A185,7),"")</f>
        <v/>
      </c>
      <c r="I185" s="121" t="str">
        <f>IF(ISNUMBER($B185),INDEX(TABELLE_INPUT_MATRIX,A185,8),"")</f>
        <v/>
      </c>
      <c r="J185" s="121" t="str">
        <f>IF(ISNUMBER($B185),VLOOKUP(INDEX(TABELLE_INPUT_MATRIX,A185,4),GENAUIGKEIT_MATRIX_MELDUNG,4,FALSE),"")</f>
        <v/>
      </c>
    </row>
    <row r="186" spans="1:11" x14ac:dyDescent="0.2">
      <c r="A186" s="58">
        <v>42</v>
      </c>
      <c r="B186" s="59" t="str">
        <f t="shared" si="8"/>
        <v/>
      </c>
      <c r="C186" s="66" t="str">
        <f>IF(ISNUMBER($B186),VLOOKUP(INDEX(TABELLE_INPUT_MATRIX,A186,2),PUNKTTYP_MATRIX_MELDUNG,4,FALSE),"")</f>
        <v/>
      </c>
      <c r="D186" s="66"/>
      <c r="E186" s="91" t="str">
        <f>IF(ISNUMBER($B186),VLOOKUP(INDEX(TABELLE_INPUT_MATRIX,A186,3),MATERIAL_MATRIX_MELDUNG,4,FALSE),"")</f>
        <v/>
      </c>
      <c r="F186" s="121" t="str">
        <f>IF(ISNUMBER($B186),INDEX(TABELLE_INPUT_MATRIX,A186,5),"")</f>
        <v/>
      </c>
      <c r="G186" s="121" t="str">
        <f>IF(ISNUMBER($B186),INDEX(TABELLE_INPUT_MATRIX,A186,6),"")</f>
        <v/>
      </c>
      <c r="H186" s="121" t="str">
        <f>IF(ISNUMBER($B186),INDEX(TABELLE_INPUT_MATRIX,A186,7),"")</f>
        <v/>
      </c>
      <c r="I186" s="121" t="str">
        <f>IF(ISNUMBER($B186),INDEX(TABELLE_INPUT_MATRIX,A186,8),"")</f>
        <v/>
      </c>
      <c r="J186" s="121" t="str">
        <f>IF(ISNUMBER($B186),VLOOKUP(INDEX(TABELLE_INPUT_MATRIX,A186,4),GENAUIGKEIT_MATRIX_MELDUNG,4,FALSE),"")</f>
        <v/>
      </c>
    </row>
    <row r="187" spans="1:11" x14ac:dyDescent="0.2">
      <c r="A187" s="58">
        <v>43</v>
      </c>
      <c r="B187" s="59" t="str">
        <f t="shared" si="8"/>
        <v/>
      </c>
      <c r="C187" s="66" t="str">
        <f>IF(ISNUMBER($B187),VLOOKUP(INDEX(TABELLE_INPUT_MATRIX,A187,2),PUNKTTYP_MATRIX_MELDUNG,4,FALSE),"")</f>
        <v/>
      </c>
      <c r="D187" s="66"/>
      <c r="E187" s="91" t="str">
        <f>IF(ISNUMBER($B187),VLOOKUP(INDEX(TABELLE_INPUT_MATRIX,A187,3),MATERIAL_MATRIX_MELDUNG,4,FALSE),"")</f>
        <v/>
      </c>
      <c r="F187" s="121" t="str">
        <f>IF(ISNUMBER($B187),INDEX(TABELLE_INPUT_MATRIX,A187,5),"")</f>
        <v/>
      </c>
      <c r="G187" s="121" t="str">
        <f>IF(ISNUMBER($B187),INDEX(TABELLE_INPUT_MATRIX,A187,6),"")</f>
        <v/>
      </c>
      <c r="H187" s="121" t="str">
        <f>IF(ISNUMBER($B187),INDEX(TABELLE_INPUT_MATRIX,A187,7),"")</f>
        <v/>
      </c>
      <c r="I187" s="121" t="str">
        <f>IF(ISNUMBER($B187),INDEX(TABELLE_INPUT_MATRIX,A187,8),"")</f>
        <v/>
      </c>
      <c r="J187" s="121" t="str">
        <f>IF(ISNUMBER($B187),VLOOKUP(INDEX(TABELLE_INPUT_MATRIX,A187,4),GENAUIGKEIT_MATRIX_MELDUNG,4,FALSE),"")</f>
        <v/>
      </c>
    </row>
    <row r="188" spans="1:11" x14ac:dyDescent="0.2">
      <c r="A188" s="58">
        <v>44</v>
      </c>
      <c r="B188" s="59" t="str">
        <f t="shared" si="8"/>
        <v/>
      </c>
      <c r="C188" s="66" t="str">
        <f>IF(ISNUMBER($B188),VLOOKUP(INDEX(TABELLE_INPUT_MATRIX,A188,2),PUNKTTYP_MATRIX_MELDUNG,4,FALSE),"")</f>
        <v/>
      </c>
      <c r="D188" s="66"/>
      <c r="E188" s="91" t="str">
        <f>IF(ISNUMBER($B188),VLOOKUP(INDEX(TABELLE_INPUT_MATRIX,A188,3),MATERIAL_MATRIX_MELDUNG,4,FALSE),"")</f>
        <v/>
      </c>
      <c r="F188" s="121" t="str">
        <f>IF(ISNUMBER($B188),INDEX(TABELLE_INPUT_MATRIX,A188,5),"")</f>
        <v/>
      </c>
      <c r="G188" s="121" t="str">
        <f>IF(ISNUMBER($B188),INDEX(TABELLE_INPUT_MATRIX,A188,6),"")</f>
        <v/>
      </c>
      <c r="H188" s="121" t="str">
        <f>IF(ISNUMBER($B188),INDEX(TABELLE_INPUT_MATRIX,A188,7),"")</f>
        <v/>
      </c>
      <c r="I188" s="121" t="str">
        <f>IF(ISNUMBER($B188),INDEX(TABELLE_INPUT_MATRIX,A188,8),"")</f>
        <v/>
      </c>
      <c r="J188" s="121" t="str">
        <f>IF(ISNUMBER($B188),VLOOKUP(INDEX(TABELLE_INPUT_MATRIX,A188,4),GENAUIGKEIT_MATRIX_MELDUNG,4,FALSE),"")</f>
        <v/>
      </c>
    </row>
    <row r="189" spans="1:11" x14ac:dyDescent="0.2">
      <c r="A189" s="58">
        <v>45</v>
      </c>
      <c r="B189" s="59" t="str">
        <f t="shared" si="8"/>
        <v/>
      </c>
      <c r="C189" s="66" t="str">
        <f>IF(ISNUMBER($B189),VLOOKUP(INDEX(TABELLE_INPUT_MATRIX,A189,2),PUNKTTYP_MATRIX_MELDUNG,4,FALSE),"")</f>
        <v/>
      </c>
      <c r="D189" s="66"/>
      <c r="E189" s="91" t="str">
        <f>IF(ISNUMBER($B189),VLOOKUP(INDEX(TABELLE_INPUT_MATRIX,A189,3),MATERIAL_MATRIX_MELDUNG,4,FALSE),"")</f>
        <v/>
      </c>
      <c r="F189" s="121" t="str">
        <f>IF(ISNUMBER($B189),INDEX(TABELLE_INPUT_MATRIX,A189,5),"")</f>
        <v/>
      </c>
      <c r="G189" s="121" t="str">
        <f>IF(ISNUMBER($B189),INDEX(TABELLE_INPUT_MATRIX,A189,6),"")</f>
        <v/>
      </c>
      <c r="H189" s="121" t="str">
        <f>IF(ISNUMBER($B189),INDEX(TABELLE_INPUT_MATRIX,A189,7),"")</f>
        <v/>
      </c>
      <c r="I189" s="121" t="str">
        <f>IF(ISNUMBER($B189),INDEX(TABELLE_INPUT_MATRIX,A189,8),"")</f>
        <v/>
      </c>
      <c r="J189" s="121" t="str">
        <f>IF(ISNUMBER($B189),VLOOKUP(INDEX(TABELLE_INPUT_MATRIX,A189,4),GENAUIGKEIT_MATRIX_MELDUNG,4,FALSE),"")</f>
        <v/>
      </c>
    </row>
    <row r="191" spans="1:11" x14ac:dyDescent="0.2">
      <c r="B191" s="58" t="str">
        <f>IF(B145&lt;&gt;"",MELDUNG_UNTERSCHRIFT_D_TEXT,"")</f>
        <v/>
      </c>
      <c r="E191" s="59"/>
      <c r="F191" s="59"/>
      <c r="G191" s="59"/>
      <c r="H191" s="59"/>
      <c r="I191" s="103" t="str">
        <f>IF(B145&lt;&gt;"",MELDUNG_MELDEDATUM_D_TEXT,"")</f>
        <v/>
      </c>
      <c r="J191" s="59"/>
    </row>
    <row r="192" spans="1:11" ht="12.75" customHeight="1" x14ac:dyDescent="0.2">
      <c r="B192" s="58" t="str">
        <f>IF(B145&lt;&gt;"",MELDUNG_UNTERSCHRIFT_I_TEXT,"")</f>
        <v/>
      </c>
      <c r="E192" s="59"/>
      <c r="F192" s="59"/>
      <c r="G192" s="59"/>
      <c r="H192" s="59"/>
      <c r="I192" s="103" t="str">
        <f>IF(B145&lt;&gt;"",MELDUNG_MELDEDATUM_I_TEXT,"")</f>
        <v/>
      </c>
      <c r="J192" s="175" t="str">
        <f>IF(B145&lt;&gt;"",(IF(ANLAGE_MELDEDATUM_INPUT=0,"",ANLAGE_MELDEDATUM_INPUT)),"")</f>
        <v/>
      </c>
      <c r="K192" s="175"/>
    </row>
    <row r="193" spans="1:11" s="33" customFormat="1" ht="20.100000000000001" customHeight="1" x14ac:dyDescent="0.2">
      <c r="A193" s="58"/>
    </row>
    <row r="194" spans="1:11" s="33" customFormat="1" x14ac:dyDescent="0.2">
      <c r="A194" s="58"/>
      <c r="K194" s="103" t="str">
        <f>"Seite/pagina 3 von/di "&amp;MELDUNG_SEITENANZAHL_TEXT</f>
        <v>Seite/pagina 3 von/di 14</v>
      </c>
    </row>
    <row r="195" spans="1:11" s="33" customFormat="1" x14ac:dyDescent="0.2">
      <c r="A195" s="58"/>
      <c r="B195" s="58"/>
      <c r="C195" s="58" t="s">
        <v>109</v>
      </c>
      <c r="D195" s="58"/>
      <c r="E195" s="59"/>
      <c r="F195" s="59"/>
      <c r="G195" s="59"/>
      <c r="H195" s="59"/>
      <c r="I195" s="59"/>
      <c r="J195" s="59"/>
      <c r="K195" s="58"/>
    </row>
    <row r="196" spans="1:11" s="33" customFormat="1" ht="24.75" customHeight="1" x14ac:dyDescent="0.2">
      <c r="A196" s="58"/>
      <c r="B196" s="106" t="s">
        <v>107</v>
      </c>
      <c r="C196" s="176" t="s">
        <v>132</v>
      </c>
      <c r="D196" s="177"/>
      <c r="E196" s="177"/>
      <c r="F196" s="177"/>
      <c r="G196" s="177"/>
      <c r="H196" s="177"/>
      <c r="I196" s="177"/>
      <c r="J196" s="177"/>
      <c r="K196" s="107"/>
    </row>
    <row r="197" spans="1:11" s="33" customFormat="1" ht="12" customHeight="1" x14ac:dyDescent="0.2">
      <c r="A197" s="58"/>
      <c r="B197" s="106" t="s">
        <v>108</v>
      </c>
      <c r="C197" s="108" t="s">
        <v>153</v>
      </c>
      <c r="D197" s="109"/>
      <c r="E197" s="110"/>
      <c r="F197" s="110"/>
      <c r="G197" s="110"/>
      <c r="H197" s="110"/>
      <c r="I197" s="110"/>
      <c r="J197" s="110"/>
      <c r="K197" s="107"/>
    </row>
    <row r="198" spans="1:11" ht="23.25" customHeight="1" x14ac:dyDescent="0.2">
      <c r="B198" s="106" t="s">
        <v>280</v>
      </c>
      <c r="C198" s="178" t="s">
        <v>291</v>
      </c>
      <c r="D198" s="178"/>
      <c r="E198" s="178"/>
      <c r="F198" s="178"/>
      <c r="G198" s="178"/>
      <c r="H198" s="178"/>
      <c r="I198" s="178"/>
      <c r="J198" s="178"/>
    </row>
    <row r="199" spans="1:11" s="33" customFormat="1" ht="12.75" customHeight="1" x14ac:dyDescent="0.2">
      <c r="A199" s="58"/>
      <c r="B199" s="58"/>
      <c r="C199" s="58"/>
      <c r="D199" s="58"/>
      <c r="E199" s="59"/>
      <c r="F199" s="59"/>
      <c r="G199" s="59"/>
      <c r="H199" s="59"/>
      <c r="I199" s="59"/>
      <c r="J199" s="59"/>
      <c r="K199" s="58"/>
    </row>
    <row r="200" spans="1:11" s="33" customFormat="1" x14ac:dyDescent="0.2">
      <c r="A200" s="58"/>
      <c r="B200" s="111" t="s">
        <v>63</v>
      </c>
      <c r="C200" s="112" t="s">
        <v>97</v>
      </c>
      <c r="D200" s="113"/>
      <c r="E200" s="114" t="s">
        <v>80</v>
      </c>
      <c r="F200" s="114" t="s">
        <v>99</v>
      </c>
      <c r="G200" s="114" t="s">
        <v>101</v>
      </c>
      <c r="H200" s="114" t="s">
        <v>102</v>
      </c>
      <c r="I200" s="114" t="s">
        <v>103</v>
      </c>
      <c r="J200" s="114" t="s">
        <v>81</v>
      </c>
      <c r="K200" s="58"/>
    </row>
    <row r="201" spans="1:11" s="33" customFormat="1" x14ac:dyDescent="0.2">
      <c r="A201" s="58"/>
      <c r="B201" s="115" t="s">
        <v>64</v>
      </c>
      <c r="C201" s="116" t="s">
        <v>98</v>
      </c>
      <c r="D201" s="117"/>
      <c r="E201" s="118" t="s">
        <v>83</v>
      </c>
      <c r="F201" s="118" t="s">
        <v>100</v>
      </c>
      <c r="G201" s="118" t="s">
        <v>104</v>
      </c>
      <c r="H201" s="118" t="s">
        <v>105</v>
      </c>
      <c r="I201" s="118" t="s">
        <v>106</v>
      </c>
      <c r="J201" s="118" t="s">
        <v>84</v>
      </c>
      <c r="K201" s="58"/>
    </row>
    <row r="202" spans="1:11" s="33" customFormat="1" ht="15.75" x14ac:dyDescent="0.2">
      <c r="A202" s="58"/>
      <c r="B202" s="119"/>
      <c r="C202" s="73"/>
      <c r="D202" s="75"/>
      <c r="E202" s="120" t="s">
        <v>107</v>
      </c>
      <c r="F202" s="120" t="s">
        <v>108</v>
      </c>
      <c r="G202" s="120" t="s">
        <v>108</v>
      </c>
      <c r="H202" s="119" t="s">
        <v>112</v>
      </c>
      <c r="I202" s="119" t="s">
        <v>112</v>
      </c>
      <c r="J202" s="120" t="s">
        <v>280</v>
      </c>
      <c r="K202" s="58"/>
    </row>
    <row r="203" spans="1:11" s="33" customFormat="1" x14ac:dyDescent="0.2">
      <c r="A203" s="58">
        <v>46</v>
      </c>
      <c r="B203" s="59" t="str">
        <f>IF(INDEX(TABELLE_INPUT_MATRIX,A203,1)&gt;0,INDEX(TABELLE_INPUT_MATRIX,A203,1),"")</f>
        <v/>
      </c>
      <c r="C203" s="66" t="str">
        <f t="shared" ref="C203:C242" si="9">IF(ISNUMBER($B203),VLOOKUP(INDEX(TABELLE_INPUT_MATRIX,A203,2),PUNKTTYP_MATRIX_MELDUNG,4,FALSE),"")</f>
        <v/>
      </c>
      <c r="D203" s="66"/>
      <c r="E203" s="91" t="str">
        <f t="shared" ref="E203:E242" si="10">IF(ISNUMBER($B203),VLOOKUP(INDEX(TABELLE_INPUT_MATRIX,A203,3),MATERIAL_MATRIX_MELDUNG,4,FALSE),"")</f>
        <v/>
      </c>
      <c r="F203" s="121" t="str">
        <f t="shared" ref="F203:F242" si="11">IF(ISNUMBER($B203),INDEX(TABELLE_INPUT_MATRIX,A203,5),"")</f>
        <v/>
      </c>
      <c r="G203" s="121" t="str">
        <f t="shared" ref="G203:G242" si="12">IF(ISNUMBER($B203),INDEX(TABELLE_INPUT_MATRIX,A203,6),"")</f>
        <v/>
      </c>
      <c r="H203" s="121" t="str">
        <f t="shared" ref="H203:H242" si="13">IF(ISNUMBER($B203),INDEX(TABELLE_INPUT_MATRIX,A203,7),"")</f>
        <v/>
      </c>
      <c r="I203" s="121" t="str">
        <f t="shared" ref="I203:I242" si="14">IF(ISNUMBER($B203),INDEX(TABELLE_INPUT_MATRIX,A203,8),"")</f>
        <v/>
      </c>
      <c r="J203" s="121" t="str">
        <f t="shared" ref="J203:J242" si="15">IF(ISNUMBER($B203),VLOOKUP(INDEX(TABELLE_INPUT_MATRIX,A203,4),GENAUIGKEIT_MATRIX_MELDUNG,4,FALSE),"")</f>
        <v/>
      </c>
      <c r="K203" s="58"/>
    </row>
    <row r="204" spans="1:11" s="33" customFormat="1" x14ac:dyDescent="0.2">
      <c r="A204" s="58">
        <v>47</v>
      </c>
      <c r="B204" s="59" t="str">
        <f t="shared" ref="B204:B242" si="16">IF(INDEX(TABELLE_INPUT_MATRIX,A204,1)&gt;0,INDEX(TABELLE_INPUT_MATRIX,A204,1),"")</f>
        <v/>
      </c>
      <c r="C204" s="66" t="str">
        <f t="shared" si="9"/>
        <v/>
      </c>
      <c r="D204" s="66"/>
      <c r="E204" s="91" t="str">
        <f t="shared" si="10"/>
        <v/>
      </c>
      <c r="F204" s="121" t="str">
        <f t="shared" si="11"/>
        <v/>
      </c>
      <c r="G204" s="121" t="str">
        <f t="shared" si="12"/>
        <v/>
      </c>
      <c r="H204" s="121" t="str">
        <f t="shared" si="13"/>
        <v/>
      </c>
      <c r="I204" s="121" t="str">
        <f t="shared" si="14"/>
        <v/>
      </c>
      <c r="J204" s="121" t="str">
        <f t="shared" si="15"/>
        <v/>
      </c>
      <c r="K204" s="58"/>
    </row>
    <row r="205" spans="1:11" s="33" customFormat="1" x14ac:dyDescent="0.2">
      <c r="A205" s="58">
        <v>48</v>
      </c>
      <c r="B205" s="59" t="str">
        <f t="shared" si="16"/>
        <v/>
      </c>
      <c r="C205" s="66" t="str">
        <f t="shared" si="9"/>
        <v/>
      </c>
      <c r="D205" s="66"/>
      <c r="E205" s="91" t="str">
        <f t="shared" si="10"/>
        <v/>
      </c>
      <c r="F205" s="121" t="str">
        <f t="shared" si="11"/>
        <v/>
      </c>
      <c r="G205" s="121" t="str">
        <f t="shared" si="12"/>
        <v/>
      </c>
      <c r="H205" s="121" t="str">
        <f t="shared" si="13"/>
        <v/>
      </c>
      <c r="I205" s="121" t="str">
        <f t="shared" si="14"/>
        <v/>
      </c>
      <c r="J205" s="121" t="str">
        <f t="shared" si="15"/>
        <v/>
      </c>
      <c r="K205" s="58"/>
    </row>
    <row r="206" spans="1:11" s="33" customFormat="1" x14ac:dyDescent="0.2">
      <c r="A206" s="58">
        <v>49</v>
      </c>
      <c r="B206" s="59" t="str">
        <f t="shared" si="16"/>
        <v/>
      </c>
      <c r="C206" s="66" t="str">
        <f t="shared" si="9"/>
        <v/>
      </c>
      <c r="D206" s="66"/>
      <c r="E206" s="91" t="str">
        <f t="shared" si="10"/>
        <v/>
      </c>
      <c r="F206" s="121" t="str">
        <f t="shared" si="11"/>
        <v/>
      </c>
      <c r="G206" s="121" t="str">
        <f t="shared" si="12"/>
        <v/>
      </c>
      <c r="H206" s="121" t="str">
        <f t="shared" si="13"/>
        <v/>
      </c>
      <c r="I206" s="121" t="str">
        <f t="shared" si="14"/>
        <v/>
      </c>
      <c r="J206" s="121" t="str">
        <f t="shared" si="15"/>
        <v/>
      </c>
      <c r="K206" s="58"/>
    </row>
    <row r="207" spans="1:11" s="33" customFormat="1" x14ac:dyDescent="0.2">
      <c r="A207" s="58">
        <v>50</v>
      </c>
      <c r="B207" s="59" t="str">
        <f t="shared" si="16"/>
        <v/>
      </c>
      <c r="C207" s="66" t="str">
        <f t="shared" si="9"/>
        <v/>
      </c>
      <c r="D207" s="66"/>
      <c r="E207" s="91" t="str">
        <f t="shared" si="10"/>
        <v/>
      </c>
      <c r="F207" s="121" t="str">
        <f t="shared" si="11"/>
        <v/>
      </c>
      <c r="G207" s="121" t="str">
        <f t="shared" si="12"/>
        <v/>
      </c>
      <c r="H207" s="121" t="str">
        <f t="shared" si="13"/>
        <v/>
      </c>
      <c r="I207" s="121" t="str">
        <f t="shared" si="14"/>
        <v/>
      </c>
      <c r="J207" s="121" t="str">
        <f t="shared" si="15"/>
        <v/>
      </c>
      <c r="K207" s="58"/>
    </row>
    <row r="208" spans="1:11" s="33" customFormat="1" x14ac:dyDescent="0.2">
      <c r="A208" s="58">
        <v>51</v>
      </c>
      <c r="B208" s="59" t="str">
        <f t="shared" si="16"/>
        <v/>
      </c>
      <c r="C208" s="66" t="str">
        <f t="shared" si="9"/>
        <v/>
      </c>
      <c r="D208" s="66"/>
      <c r="E208" s="91" t="str">
        <f t="shared" si="10"/>
        <v/>
      </c>
      <c r="F208" s="121" t="str">
        <f t="shared" si="11"/>
        <v/>
      </c>
      <c r="G208" s="121" t="str">
        <f t="shared" si="12"/>
        <v/>
      </c>
      <c r="H208" s="121" t="str">
        <f t="shared" si="13"/>
        <v/>
      </c>
      <c r="I208" s="121" t="str">
        <f t="shared" si="14"/>
        <v/>
      </c>
      <c r="J208" s="121" t="str">
        <f t="shared" si="15"/>
        <v/>
      </c>
      <c r="K208" s="58"/>
    </row>
    <row r="209" spans="1:11" s="33" customFormat="1" x14ac:dyDescent="0.2">
      <c r="A209" s="58">
        <v>52</v>
      </c>
      <c r="B209" s="59" t="str">
        <f t="shared" si="16"/>
        <v/>
      </c>
      <c r="C209" s="66" t="str">
        <f t="shared" si="9"/>
        <v/>
      </c>
      <c r="D209" s="66"/>
      <c r="E209" s="91" t="str">
        <f t="shared" si="10"/>
        <v/>
      </c>
      <c r="F209" s="121" t="str">
        <f t="shared" si="11"/>
        <v/>
      </c>
      <c r="G209" s="121" t="str">
        <f t="shared" si="12"/>
        <v/>
      </c>
      <c r="H209" s="121" t="str">
        <f t="shared" si="13"/>
        <v/>
      </c>
      <c r="I209" s="121" t="str">
        <f t="shared" si="14"/>
        <v/>
      </c>
      <c r="J209" s="121" t="str">
        <f t="shared" si="15"/>
        <v/>
      </c>
      <c r="K209" s="58"/>
    </row>
    <row r="210" spans="1:11" s="33" customFormat="1" x14ac:dyDescent="0.2">
      <c r="A210" s="58">
        <v>53</v>
      </c>
      <c r="B210" s="59" t="str">
        <f t="shared" si="16"/>
        <v/>
      </c>
      <c r="C210" s="66" t="str">
        <f t="shared" si="9"/>
        <v/>
      </c>
      <c r="D210" s="66"/>
      <c r="E210" s="91" t="str">
        <f t="shared" si="10"/>
        <v/>
      </c>
      <c r="F210" s="121" t="str">
        <f t="shared" si="11"/>
        <v/>
      </c>
      <c r="G210" s="121" t="str">
        <f t="shared" si="12"/>
        <v/>
      </c>
      <c r="H210" s="121" t="str">
        <f t="shared" si="13"/>
        <v/>
      </c>
      <c r="I210" s="121" t="str">
        <f t="shared" si="14"/>
        <v/>
      </c>
      <c r="J210" s="121" t="str">
        <f t="shared" si="15"/>
        <v/>
      </c>
      <c r="K210" s="58"/>
    </row>
    <row r="211" spans="1:11" s="33" customFormat="1" x14ac:dyDescent="0.2">
      <c r="A211" s="58">
        <v>54</v>
      </c>
      <c r="B211" s="59" t="str">
        <f t="shared" si="16"/>
        <v/>
      </c>
      <c r="C211" s="66" t="str">
        <f t="shared" si="9"/>
        <v/>
      </c>
      <c r="D211" s="66"/>
      <c r="E211" s="91" t="str">
        <f t="shared" si="10"/>
        <v/>
      </c>
      <c r="F211" s="121" t="str">
        <f t="shared" si="11"/>
        <v/>
      </c>
      <c r="G211" s="121" t="str">
        <f t="shared" si="12"/>
        <v/>
      </c>
      <c r="H211" s="121" t="str">
        <f t="shared" si="13"/>
        <v/>
      </c>
      <c r="I211" s="121" t="str">
        <f t="shared" si="14"/>
        <v/>
      </c>
      <c r="J211" s="121" t="str">
        <f t="shared" si="15"/>
        <v/>
      </c>
      <c r="K211" s="58"/>
    </row>
    <row r="212" spans="1:11" s="33" customFormat="1" x14ac:dyDescent="0.2">
      <c r="A212" s="58">
        <v>55</v>
      </c>
      <c r="B212" s="59" t="str">
        <f t="shared" si="16"/>
        <v/>
      </c>
      <c r="C212" s="66" t="str">
        <f t="shared" si="9"/>
        <v/>
      </c>
      <c r="D212" s="66"/>
      <c r="E212" s="91" t="str">
        <f t="shared" si="10"/>
        <v/>
      </c>
      <c r="F212" s="121" t="str">
        <f t="shared" si="11"/>
        <v/>
      </c>
      <c r="G212" s="121" t="str">
        <f t="shared" si="12"/>
        <v/>
      </c>
      <c r="H212" s="121" t="str">
        <f t="shared" si="13"/>
        <v/>
      </c>
      <c r="I212" s="121" t="str">
        <f t="shared" si="14"/>
        <v/>
      </c>
      <c r="J212" s="121" t="str">
        <f t="shared" si="15"/>
        <v/>
      </c>
      <c r="K212" s="58"/>
    </row>
    <row r="213" spans="1:11" s="33" customFormat="1" x14ac:dyDescent="0.2">
      <c r="A213" s="58">
        <v>56</v>
      </c>
      <c r="B213" s="59" t="str">
        <f t="shared" si="16"/>
        <v/>
      </c>
      <c r="C213" s="66" t="str">
        <f t="shared" si="9"/>
        <v/>
      </c>
      <c r="D213" s="66"/>
      <c r="E213" s="91" t="str">
        <f t="shared" si="10"/>
        <v/>
      </c>
      <c r="F213" s="121" t="str">
        <f t="shared" si="11"/>
        <v/>
      </c>
      <c r="G213" s="121" t="str">
        <f t="shared" si="12"/>
        <v/>
      </c>
      <c r="H213" s="121" t="str">
        <f t="shared" si="13"/>
        <v/>
      </c>
      <c r="I213" s="121" t="str">
        <f t="shared" si="14"/>
        <v/>
      </c>
      <c r="J213" s="121" t="str">
        <f t="shared" si="15"/>
        <v/>
      </c>
      <c r="K213" s="58"/>
    </row>
    <row r="214" spans="1:11" s="33" customFormat="1" x14ac:dyDescent="0.2">
      <c r="A214" s="58">
        <v>57</v>
      </c>
      <c r="B214" s="59" t="str">
        <f t="shared" si="16"/>
        <v/>
      </c>
      <c r="C214" s="66" t="str">
        <f t="shared" si="9"/>
        <v/>
      </c>
      <c r="D214" s="66"/>
      <c r="E214" s="91" t="str">
        <f t="shared" si="10"/>
        <v/>
      </c>
      <c r="F214" s="121" t="str">
        <f t="shared" si="11"/>
        <v/>
      </c>
      <c r="G214" s="121" t="str">
        <f t="shared" si="12"/>
        <v/>
      </c>
      <c r="H214" s="121" t="str">
        <f t="shared" si="13"/>
        <v/>
      </c>
      <c r="I214" s="121" t="str">
        <f t="shared" si="14"/>
        <v/>
      </c>
      <c r="J214" s="121" t="str">
        <f t="shared" si="15"/>
        <v/>
      </c>
      <c r="K214" s="58"/>
    </row>
    <row r="215" spans="1:11" s="33" customFormat="1" x14ac:dyDescent="0.2">
      <c r="A215" s="58">
        <v>58</v>
      </c>
      <c r="B215" s="59" t="str">
        <f t="shared" si="16"/>
        <v/>
      </c>
      <c r="C215" s="66" t="str">
        <f t="shared" si="9"/>
        <v/>
      </c>
      <c r="D215" s="66"/>
      <c r="E215" s="91" t="str">
        <f t="shared" si="10"/>
        <v/>
      </c>
      <c r="F215" s="121" t="str">
        <f t="shared" si="11"/>
        <v/>
      </c>
      <c r="G215" s="121" t="str">
        <f t="shared" si="12"/>
        <v/>
      </c>
      <c r="H215" s="121" t="str">
        <f t="shared" si="13"/>
        <v/>
      </c>
      <c r="I215" s="121" t="str">
        <f t="shared" si="14"/>
        <v/>
      </c>
      <c r="J215" s="121" t="str">
        <f t="shared" si="15"/>
        <v/>
      </c>
      <c r="K215" s="58"/>
    </row>
    <row r="216" spans="1:11" s="33" customFormat="1" x14ac:dyDescent="0.2">
      <c r="A216" s="58">
        <v>59</v>
      </c>
      <c r="B216" s="59" t="str">
        <f t="shared" si="16"/>
        <v/>
      </c>
      <c r="C216" s="66" t="str">
        <f t="shared" si="9"/>
        <v/>
      </c>
      <c r="D216" s="66"/>
      <c r="E216" s="91" t="str">
        <f t="shared" si="10"/>
        <v/>
      </c>
      <c r="F216" s="121" t="str">
        <f t="shared" si="11"/>
        <v/>
      </c>
      <c r="G216" s="121" t="str">
        <f t="shared" si="12"/>
        <v/>
      </c>
      <c r="H216" s="121" t="str">
        <f t="shared" si="13"/>
        <v/>
      </c>
      <c r="I216" s="121" t="str">
        <f t="shared" si="14"/>
        <v/>
      </c>
      <c r="J216" s="121" t="str">
        <f t="shared" si="15"/>
        <v/>
      </c>
      <c r="K216" s="58"/>
    </row>
    <row r="217" spans="1:11" s="33" customFormat="1" x14ac:dyDescent="0.2">
      <c r="A217" s="58">
        <v>60</v>
      </c>
      <c r="B217" s="59" t="str">
        <f t="shared" si="16"/>
        <v/>
      </c>
      <c r="C217" s="66" t="str">
        <f t="shared" si="9"/>
        <v/>
      </c>
      <c r="D217" s="66"/>
      <c r="E217" s="91" t="str">
        <f t="shared" si="10"/>
        <v/>
      </c>
      <c r="F217" s="121" t="str">
        <f t="shared" si="11"/>
        <v/>
      </c>
      <c r="G217" s="121" t="str">
        <f t="shared" si="12"/>
        <v/>
      </c>
      <c r="H217" s="121" t="str">
        <f t="shared" si="13"/>
        <v/>
      </c>
      <c r="I217" s="121" t="str">
        <f t="shared" si="14"/>
        <v/>
      </c>
      <c r="J217" s="121" t="str">
        <f t="shared" si="15"/>
        <v/>
      </c>
      <c r="K217" s="58"/>
    </row>
    <row r="218" spans="1:11" s="33" customFormat="1" x14ac:dyDescent="0.2">
      <c r="A218" s="58">
        <v>61</v>
      </c>
      <c r="B218" s="59" t="str">
        <f t="shared" si="16"/>
        <v/>
      </c>
      <c r="C218" s="66" t="str">
        <f t="shared" si="9"/>
        <v/>
      </c>
      <c r="D218" s="66"/>
      <c r="E218" s="91" t="str">
        <f t="shared" si="10"/>
        <v/>
      </c>
      <c r="F218" s="121" t="str">
        <f t="shared" si="11"/>
        <v/>
      </c>
      <c r="G218" s="121" t="str">
        <f t="shared" si="12"/>
        <v/>
      </c>
      <c r="H218" s="121" t="str">
        <f t="shared" si="13"/>
        <v/>
      </c>
      <c r="I218" s="121" t="str">
        <f t="shared" si="14"/>
        <v/>
      </c>
      <c r="J218" s="121" t="str">
        <f t="shared" si="15"/>
        <v/>
      </c>
      <c r="K218" s="58"/>
    </row>
    <row r="219" spans="1:11" s="33" customFormat="1" x14ac:dyDescent="0.2">
      <c r="A219" s="58">
        <v>62</v>
      </c>
      <c r="B219" s="59" t="str">
        <f t="shared" si="16"/>
        <v/>
      </c>
      <c r="C219" s="66" t="str">
        <f t="shared" si="9"/>
        <v/>
      </c>
      <c r="D219" s="66"/>
      <c r="E219" s="91" t="str">
        <f t="shared" si="10"/>
        <v/>
      </c>
      <c r="F219" s="121" t="str">
        <f t="shared" si="11"/>
        <v/>
      </c>
      <c r="G219" s="121" t="str">
        <f t="shared" si="12"/>
        <v/>
      </c>
      <c r="H219" s="121" t="str">
        <f t="shared" si="13"/>
        <v/>
      </c>
      <c r="I219" s="121" t="str">
        <f t="shared" si="14"/>
        <v/>
      </c>
      <c r="J219" s="121" t="str">
        <f t="shared" si="15"/>
        <v/>
      </c>
      <c r="K219" s="58"/>
    </row>
    <row r="220" spans="1:11" s="33" customFormat="1" x14ac:dyDescent="0.2">
      <c r="A220" s="58">
        <v>63</v>
      </c>
      <c r="B220" s="59" t="str">
        <f t="shared" si="16"/>
        <v/>
      </c>
      <c r="C220" s="66" t="str">
        <f t="shared" si="9"/>
        <v/>
      </c>
      <c r="D220" s="66"/>
      <c r="E220" s="91" t="str">
        <f t="shared" si="10"/>
        <v/>
      </c>
      <c r="F220" s="121" t="str">
        <f t="shared" si="11"/>
        <v/>
      </c>
      <c r="G220" s="121" t="str">
        <f t="shared" si="12"/>
        <v/>
      </c>
      <c r="H220" s="121" t="str">
        <f t="shared" si="13"/>
        <v/>
      </c>
      <c r="I220" s="121" t="str">
        <f t="shared" si="14"/>
        <v/>
      </c>
      <c r="J220" s="121" t="str">
        <f t="shared" si="15"/>
        <v/>
      </c>
      <c r="K220" s="58"/>
    </row>
    <row r="221" spans="1:11" s="33" customFormat="1" x14ac:dyDescent="0.2">
      <c r="A221" s="58">
        <v>64</v>
      </c>
      <c r="B221" s="59" t="str">
        <f t="shared" si="16"/>
        <v/>
      </c>
      <c r="C221" s="66" t="str">
        <f t="shared" si="9"/>
        <v/>
      </c>
      <c r="D221" s="66"/>
      <c r="E221" s="91" t="str">
        <f t="shared" si="10"/>
        <v/>
      </c>
      <c r="F221" s="121" t="str">
        <f t="shared" si="11"/>
        <v/>
      </c>
      <c r="G221" s="121" t="str">
        <f t="shared" si="12"/>
        <v/>
      </c>
      <c r="H221" s="121" t="str">
        <f t="shared" si="13"/>
        <v/>
      </c>
      <c r="I221" s="121" t="str">
        <f t="shared" si="14"/>
        <v/>
      </c>
      <c r="J221" s="121" t="str">
        <f t="shared" si="15"/>
        <v/>
      </c>
      <c r="K221" s="58"/>
    </row>
    <row r="222" spans="1:11" s="33" customFormat="1" x14ac:dyDescent="0.2">
      <c r="A222" s="58">
        <v>65</v>
      </c>
      <c r="B222" s="59" t="str">
        <f t="shared" si="16"/>
        <v/>
      </c>
      <c r="C222" s="66" t="str">
        <f t="shared" si="9"/>
        <v/>
      </c>
      <c r="D222" s="66"/>
      <c r="E222" s="91" t="str">
        <f t="shared" si="10"/>
        <v/>
      </c>
      <c r="F222" s="121" t="str">
        <f t="shared" si="11"/>
        <v/>
      </c>
      <c r="G222" s="121" t="str">
        <f t="shared" si="12"/>
        <v/>
      </c>
      <c r="H222" s="121" t="str">
        <f t="shared" si="13"/>
        <v/>
      </c>
      <c r="I222" s="121" t="str">
        <f t="shared" si="14"/>
        <v/>
      </c>
      <c r="J222" s="121" t="str">
        <f t="shared" si="15"/>
        <v/>
      </c>
      <c r="K222" s="58"/>
    </row>
    <row r="223" spans="1:11" s="33" customFormat="1" x14ac:dyDescent="0.2">
      <c r="A223" s="58">
        <v>66</v>
      </c>
      <c r="B223" s="59" t="str">
        <f t="shared" si="16"/>
        <v/>
      </c>
      <c r="C223" s="66" t="str">
        <f t="shared" si="9"/>
        <v/>
      </c>
      <c r="D223" s="66"/>
      <c r="E223" s="91" t="str">
        <f t="shared" si="10"/>
        <v/>
      </c>
      <c r="F223" s="121" t="str">
        <f t="shared" si="11"/>
        <v/>
      </c>
      <c r="G223" s="121" t="str">
        <f t="shared" si="12"/>
        <v/>
      </c>
      <c r="H223" s="121" t="str">
        <f t="shared" si="13"/>
        <v/>
      </c>
      <c r="I223" s="121" t="str">
        <f t="shared" si="14"/>
        <v/>
      </c>
      <c r="J223" s="121" t="str">
        <f t="shared" si="15"/>
        <v/>
      </c>
      <c r="K223" s="58"/>
    </row>
    <row r="224" spans="1:11" s="33" customFormat="1" x14ac:dyDescent="0.2">
      <c r="A224" s="58">
        <v>67</v>
      </c>
      <c r="B224" s="59" t="str">
        <f t="shared" si="16"/>
        <v/>
      </c>
      <c r="C224" s="66" t="str">
        <f t="shared" si="9"/>
        <v/>
      </c>
      <c r="D224" s="66"/>
      <c r="E224" s="91" t="str">
        <f t="shared" si="10"/>
        <v/>
      </c>
      <c r="F224" s="121" t="str">
        <f t="shared" si="11"/>
        <v/>
      </c>
      <c r="G224" s="121" t="str">
        <f t="shared" si="12"/>
        <v/>
      </c>
      <c r="H224" s="121" t="str">
        <f t="shared" si="13"/>
        <v/>
      </c>
      <c r="I224" s="121" t="str">
        <f t="shared" si="14"/>
        <v/>
      </c>
      <c r="J224" s="121" t="str">
        <f t="shared" si="15"/>
        <v/>
      </c>
      <c r="K224" s="58"/>
    </row>
    <row r="225" spans="1:11" s="33" customFormat="1" x14ac:dyDescent="0.2">
      <c r="A225" s="58">
        <v>68</v>
      </c>
      <c r="B225" s="59" t="str">
        <f t="shared" si="16"/>
        <v/>
      </c>
      <c r="C225" s="66" t="str">
        <f t="shared" si="9"/>
        <v/>
      </c>
      <c r="D225" s="66"/>
      <c r="E225" s="91" t="str">
        <f t="shared" si="10"/>
        <v/>
      </c>
      <c r="F225" s="121" t="str">
        <f t="shared" si="11"/>
        <v/>
      </c>
      <c r="G225" s="121" t="str">
        <f t="shared" si="12"/>
        <v/>
      </c>
      <c r="H225" s="121" t="str">
        <f t="shared" si="13"/>
        <v/>
      </c>
      <c r="I225" s="121" t="str">
        <f t="shared" si="14"/>
        <v/>
      </c>
      <c r="J225" s="121" t="str">
        <f t="shared" si="15"/>
        <v/>
      </c>
      <c r="K225" s="58"/>
    </row>
    <row r="226" spans="1:11" s="33" customFormat="1" x14ac:dyDescent="0.2">
      <c r="A226" s="58">
        <v>69</v>
      </c>
      <c r="B226" s="59" t="str">
        <f t="shared" si="16"/>
        <v/>
      </c>
      <c r="C226" s="66" t="str">
        <f t="shared" si="9"/>
        <v/>
      </c>
      <c r="D226" s="66"/>
      <c r="E226" s="91" t="str">
        <f t="shared" si="10"/>
        <v/>
      </c>
      <c r="F226" s="121" t="str">
        <f t="shared" si="11"/>
        <v/>
      </c>
      <c r="G226" s="121" t="str">
        <f t="shared" si="12"/>
        <v/>
      </c>
      <c r="H226" s="121" t="str">
        <f t="shared" si="13"/>
        <v/>
      </c>
      <c r="I226" s="121" t="str">
        <f t="shared" si="14"/>
        <v/>
      </c>
      <c r="J226" s="121" t="str">
        <f t="shared" si="15"/>
        <v/>
      </c>
      <c r="K226" s="58"/>
    </row>
    <row r="227" spans="1:11" s="33" customFormat="1" x14ac:dyDescent="0.2">
      <c r="A227" s="58">
        <v>70</v>
      </c>
      <c r="B227" s="59" t="str">
        <f t="shared" si="16"/>
        <v/>
      </c>
      <c r="C227" s="66" t="str">
        <f t="shared" si="9"/>
        <v/>
      </c>
      <c r="D227" s="66"/>
      <c r="E227" s="91" t="str">
        <f t="shared" si="10"/>
        <v/>
      </c>
      <c r="F227" s="121" t="str">
        <f t="shared" si="11"/>
        <v/>
      </c>
      <c r="G227" s="121" t="str">
        <f t="shared" si="12"/>
        <v/>
      </c>
      <c r="H227" s="121" t="str">
        <f t="shared" si="13"/>
        <v/>
      </c>
      <c r="I227" s="121" t="str">
        <f t="shared" si="14"/>
        <v/>
      </c>
      <c r="J227" s="121" t="str">
        <f t="shared" si="15"/>
        <v/>
      </c>
      <c r="K227" s="58"/>
    </row>
    <row r="228" spans="1:11" s="33" customFormat="1" x14ac:dyDescent="0.2">
      <c r="A228" s="58">
        <v>71</v>
      </c>
      <c r="B228" s="59" t="str">
        <f t="shared" si="16"/>
        <v/>
      </c>
      <c r="C228" s="66" t="str">
        <f t="shared" si="9"/>
        <v/>
      </c>
      <c r="D228" s="66"/>
      <c r="E228" s="91" t="str">
        <f t="shared" si="10"/>
        <v/>
      </c>
      <c r="F228" s="121" t="str">
        <f t="shared" si="11"/>
        <v/>
      </c>
      <c r="G228" s="121" t="str">
        <f t="shared" si="12"/>
        <v/>
      </c>
      <c r="H228" s="121" t="str">
        <f t="shared" si="13"/>
        <v/>
      </c>
      <c r="I228" s="121" t="str">
        <f t="shared" si="14"/>
        <v/>
      </c>
      <c r="J228" s="121" t="str">
        <f t="shared" si="15"/>
        <v/>
      </c>
      <c r="K228" s="58"/>
    </row>
    <row r="229" spans="1:11" s="33" customFormat="1" x14ac:dyDescent="0.2">
      <c r="A229" s="58">
        <v>72</v>
      </c>
      <c r="B229" s="59" t="str">
        <f t="shared" si="16"/>
        <v/>
      </c>
      <c r="C229" s="66" t="str">
        <f t="shared" si="9"/>
        <v/>
      </c>
      <c r="D229" s="66"/>
      <c r="E229" s="91" t="str">
        <f t="shared" si="10"/>
        <v/>
      </c>
      <c r="F229" s="121" t="str">
        <f t="shared" si="11"/>
        <v/>
      </c>
      <c r="G229" s="121" t="str">
        <f t="shared" si="12"/>
        <v/>
      </c>
      <c r="H229" s="121" t="str">
        <f t="shared" si="13"/>
        <v/>
      </c>
      <c r="I229" s="121" t="str">
        <f t="shared" si="14"/>
        <v/>
      </c>
      <c r="J229" s="121" t="str">
        <f t="shared" si="15"/>
        <v/>
      </c>
      <c r="K229" s="58"/>
    </row>
    <row r="230" spans="1:11" s="33" customFormat="1" x14ac:dyDescent="0.2">
      <c r="A230" s="58">
        <v>73</v>
      </c>
      <c r="B230" s="59" t="str">
        <f t="shared" si="16"/>
        <v/>
      </c>
      <c r="C230" s="66" t="str">
        <f t="shared" si="9"/>
        <v/>
      </c>
      <c r="D230" s="66"/>
      <c r="E230" s="91" t="str">
        <f t="shared" si="10"/>
        <v/>
      </c>
      <c r="F230" s="121" t="str">
        <f t="shared" si="11"/>
        <v/>
      </c>
      <c r="G230" s="121" t="str">
        <f t="shared" si="12"/>
        <v/>
      </c>
      <c r="H230" s="121" t="str">
        <f t="shared" si="13"/>
        <v/>
      </c>
      <c r="I230" s="121" t="str">
        <f t="shared" si="14"/>
        <v/>
      </c>
      <c r="J230" s="121" t="str">
        <f t="shared" si="15"/>
        <v/>
      </c>
      <c r="K230" s="58"/>
    </row>
    <row r="231" spans="1:11" s="33" customFormat="1" x14ac:dyDescent="0.2">
      <c r="A231" s="58">
        <v>74</v>
      </c>
      <c r="B231" s="59" t="str">
        <f t="shared" si="16"/>
        <v/>
      </c>
      <c r="C231" s="66" t="str">
        <f t="shared" si="9"/>
        <v/>
      </c>
      <c r="D231" s="66"/>
      <c r="E231" s="91" t="str">
        <f t="shared" si="10"/>
        <v/>
      </c>
      <c r="F231" s="121" t="str">
        <f t="shared" si="11"/>
        <v/>
      </c>
      <c r="G231" s="121" t="str">
        <f t="shared" si="12"/>
        <v/>
      </c>
      <c r="H231" s="121" t="str">
        <f t="shared" si="13"/>
        <v/>
      </c>
      <c r="I231" s="121" t="str">
        <f t="shared" si="14"/>
        <v/>
      </c>
      <c r="J231" s="121" t="str">
        <f t="shared" si="15"/>
        <v/>
      </c>
      <c r="K231" s="58"/>
    </row>
    <row r="232" spans="1:11" s="33" customFormat="1" x14ac:dyDescent="0.2">
      <c r="A232" s="58">
        <v>75</v>
      </c>
      <c r="B232" s="59" t="str">
        <f t="shared" si="16"/>
        <v/>
      </c>
      <c r="C232" s="66" t="str">
        <f t="shared" si="9"/>
        <v/>
      </c>
      <c r="D232" s="66"/>
      <c r="E232" s="91" t="str">
        <f t="shared" si="10"/>
        <v/>
      </c>
      <c r="F232" s="121" t="str">
        <f t="shared" si="11"/>
        <v/>
      </c>
      <c r="G232" s="121" t="str">
        <f t="shared" si="12"/>
        <v/>
      </c>
      <c r="H232" s="121" t="str">
        <f t="shared" si="13"/>
        <v/>
      </c>
      <c r="I232" s="121" t="str">
        <f t="shared" si="14"/>
        <v/>
      </c>
      <c r="J232" s="121" t="str">
        <f t="shared" si="15"/>
        <v/>
      </c>
      <c r="K232" s="58"/>
    </row>
    <row r="233" spans="1:11" s="33" customFormat="1" x14ac:dyDescent="0.2">
      <c r="A233" s="58">
        <v>76</v>
      </c>
      <c r="B233" s="59" t="str">
        <f t="shared" si="16"/>
        <v/>
      </c>
      <c r="C233" s="66" t="str">
        <f t="shared" si="9"/>
        <v/>
      </c>
      <c r="D233" s="66"/>
      <c r="E233" s="91" t="str">
        <f t="shared" si="10"/>
        <v/>
      </c>
      <c r="F233" s="121" t="str">
        <f t="shared" si="11"/>
        <v/>
      </c>
      <c r="G233" s="121" t="str">
        <f t="shared" si="12"/>
        <v/>
      </c>
      <c r="H233" s="121" t="str">
        <f t="shared" si="13"/>
        <v/>
      </c>
      <c r="I233" s="121" t="str">
        <f t="shared" si="14"/>
        <v/>
      </c>
      <c r="J233" s="121" t="str">
        <f t="shared" si="15"/>
        <v/>
      </c>
      <c r="K233" s="58"/>
    </row>
    <row r="234" spans="1:11" s="33" customFormat="1" x14ac:dyDescent="0.2">
      <c r="A234" s="58">
        <v>77</v>
      </c>
      <c r="B234" s="59" t="str">
        <f t="shared" si="16"/>
        <v/>
      </c>
      <c r="C234" s="66" t="str">
        <f t="shared" si="9"/>
        <v/>
      </c>
      <c r="D234" s="66"/>
      <c r="E234" s="91" t="str">
        <f t="shared" si="10"/>
        <v/>
      </c>
      <c r="F234" s="121" t="str">
        <f t="shared" si="11"/>
        <v/>
      </c>
      <c r="G234" s="121" t="str">
        <f t="shared" si="12"/>
        <v/>
      </c>
      <c r="H234" s="121" t="str">
        <f t="shared" si="13"/>
        <v/>
      </c>
      <c r="I234" s="121" t="str">
        <f t="shared" si="14"/>
        <v/>
      </c>
      <c r="J234" s="121" t="str">
        <f t="shared" si="15"/>
        <v/>
      </c>
      <c r="K234" s="58"/>
    </row>
    <row r="235" spans="1:11" s="33" customFormat="1" x14ac:dyDescent="0.2">
      <c r="A235" s="58">
        <v>78</v>
      </c>
      <c r="B235" s="59" t="str">
        <f t="shared" si="16"/>
        <v/>
      </c>
      <c r="C235" s="66" t="str">
        <f t="shared" si="9"/>
        <v/>
      </c>
      <c r="D235" s="66"/>
      <c r="E235" s="91" t="str">
        <f t="shared" si="10"/>
        <v/>
      </c>
      <c r="F235" s="121" t="str">
        <f t="shared" si="11"/>
        <v/>
      </c>
      <c r="G235" s="121" t="str">
        <f t="shared" si="12"/>
        <v/>
      </c>
      <c r="H235" s="121" t="str">
        <f t="shared" si="13"/>
        <v/>
      </c>
      <c r="I235" s="121" t="str">
        <f t="shared" si="14"/>
        <v/>
      </c>
      <c r="J235" s="121" t="str">
        <f t="shared" si="15"/>
        <v/>
      </c>
      <c r="K235" s="58"/>
    </row>
    <row r="236" spans="1:11" s="33" customFormat="1" x14ac:dyDescent="0.2">
      <c r="A236" s="58">
        <v>79</v>
      </c>
      <c r="B236" s="59" t="str">
        <f t="shared" si="16"/>
        <v/>
      </c>
      <c r="C236" s="66" t="str">
        <f t="shared" si="9"/>
        <v/>
      </c>
      <c r="D236" s="66"/>
      <c r="E236" s="91" t="str">
        <f t="shared" si="10"/>
        <v/>
      </c>
      <c r="F236" s="121" t="str">
        <f t="shared" si="11"/>
        <v/>
      </c>
      <c r="G236" s="121" t="str">
        <f t="shared" si="12"/>
        <v/>
      </c>
      <c r="H236" s="121" t="str">
        <f t="shared" si="13"/>
        <v/>
      </c>
      <c r="I236" s="121" t="str">
        <f t="shared" si="14"/>
        <v/>
      </c>
      <c r="J236" s="121" t="str">
        <f t="shared" si="15"/>
        <v/>
      </c>
      <c r="K236" s="58"/>
    </row>
    <row r="237" spans="1:11" s="33" customFormat="1" x14ac:dyDescent="0.2">
      <c r="A237" s="58">
        <v>80</v>
      </c>
      <c r="B237" s="59" t="str">
        <f t="shared" si="16"/>
        <v/>
      </c>
      <c r="C237" s="66" t="str">
        <f t="shared" si="9"/>
        <v/>
      </c>
      <c r="D237" s="66"/>
      <c r="E237" s="91" t="str">
        <f t="shared" si="10"/>
        <v/>
      </c>
      <c r="F237" s="121" t="str">
        <f t="shared" si="11"/>
        <v/>
      </c>
      <c r="G237" s="121" t="str">
        <f t="shared" si="12"/>
        <v/>
      </c>
      <c r="H237" s="121" t="str">
        <f t="shared" si="13"/>
        <v/>
      </c>
      <c r="I237" s="121" t="str">
        <f t="shared" si="14"/>
        <v/>
      </c>
      <c r="J237" s="121" t="str">
        <f t="shared" si="15"/>
        <v/>
      </c>
      <c r="K237" s="58"/>
    </row>
    <row r="238" spans="1:11" s="33" customFormat="1" x14ac:dyDescent="0.2">
      <c r="A238" s="58">
        <v>81</v>
      </c>
      <c r="B238" s="59" t="str">
        <f t="shared" si="16"/>
        <v/>
      </c>
      <c r="C238" s="66" t="str">
        <f t="shared" si="9"/>
        <v/>
      </c>
      <c r="D238" s="66"/>
      <c r="E238" s="91" t="str">
        <f t="shared" si="10"/>
        <v/>
      </c>
      <c r="F238" s="121" t="str">
        <f t="shared" si="11"/>
        <v/>
      </c>
      <c r="G238" s="121" t="str">
        <f t="shared" si="12"/>
        <v/>
      </c>
      <c r="H238" s="121" t="str">
        <f t="shared" si="13"/>
        <v/>
      </c>
      <c r="I238" s="121" t="str">
        <f t="shared" si="14"/>
        <v/>
      </c>
      <c r="J238" s="121" t="str">
        <f t="shared" si="15"/>
        <v/>
      </c>
      <c r="K238" s="58"/>
    </row>
    <row r="239" spans="1:11" s="33" customFormat="1" x14ac:dyDescent="0.2">
      <c r="A239" s="58">
        <v>82</v>
      </c>
      <c r="B239" s="59" t="str">
        <f t="shared" si="16"/>
        <v/>
      </c>
      <c r="C239" s="66" t="str">
        <f t="shared" si="9"/>
        <v/>
      </c>
      <c r="D239" s="66"/>
      <c r="E239" s="91" t="str">
        <f t="shared" si="10"/>
        <v/>
      </c>
      <c r="F239" s="121" t="str">
        <f t="shared" si="11"/>
        <v/>
      </c>
      <c r="G239" s="121" t="str">
        <f t="shared" si="12"/>
        <v/>
      </c>
      <c r="H239" s="121" t="str">
        <f t="shared" si="13"/>
        <v/>
      </c>
      <c r="I239" s="121" t="str">
        <f t="shared" si="14"/>
        <v/>
      </c>
      <c r="J239" s="121" t="str">
        <f t="shared" si="15"/>
        <v/>
      </c>
      <c r="K239" s="58"/>
    </row>
    <row r="240" spans="1:11" s="33" customFormat="1" x14ac:dyDescent="0.2">
      <c r="A240" s="58">
        <v>83</v>
      </c>
      <c r="B240" s="59" t="str">
        <f t="shared" si="16"/>
        <v/>
      </c>
      <c r="C240" s="66" t="str">
        <f t="shared" si="9"/>
        <v/>
      </c>
      <c r="D240" s="66"/>
      <c r="E240" s="91" t="str">
        <f t="shared" si="10"/>
        <v/>
      </c>
      <c r="F240" s="121" t="str">
        <f t="shared" si="11"/>
        <v/>
      </c>
      <c r="G240" s="121" t="str">
        <f t="shared" si="12"/>
        <v/>
      </c>
      <c r="H240" s="121" t="str">
        <f t="shared" si="13"/>
        <v/>
      </c>
      <c r="I240" s="121" t="str">
        <f t="shared" si="14"/>
        <v/>
      </c>
      <c r="J240" s="121" t="str">
        <f t="shared" si="15"/>
        <v/>
      </c>
      <c r="K240" s="58"/>
    </row>
    <row r="241" spans="1:11" s="33" customFormat="1" x14ac:dyDescent="0.2">
      <c r="A241" s="58">
        <v>84</v>
      </c>
      <c r="B241" s="59" t="str">
        <f t="shared" si="16"/>
        <v/>
      </c>
      <c r="C241" s="66" t="str">
        <f t="shared" si="9"/>
        <v/>
      </c>
      <c r="D241" s="66"/>
      <c r="E241" s="91" t="str">
        <f t="shared" si="10"/>
        <v/>
      </c>
      <c r="F241" s="121" t="str">
        <f t="shared" si="11"/>
        <v/>
      </c>
      <c r="G241" s="121" t="str">
        <f t="shared" si="12"/>
        <v/>
      </c>
      <c r="H241" s="121" t="str">
        <f t="shared" si="13"/>
        <v/>
      </c>
      <c r="I241" s="121" t="str">
        <f t="shared" si="14"/>
        <v/>
      </c>
      <c r="J241" s="121" t="str">
        <f t="shared" si="15"/>
        <v/>
      </c>
      <c r="K241" s="58"/>
    </row>
    <row r="242" spans="1:11" s="33" customFormat="1" x14ac:dyDescent="0.2">
      <c r="A242" s="58">
        <v>85</v>
      </c>
      <c r="B242" s="59" t="str">
        <f t="shared" si="16"/>
        <v/>
      </c>
      <c r="C242" s="66" t="str">
        <f t="shared" si="9"/>
        <v/>
      </c>
      <c r="D242" s="66"/>
      <c r="E242" s="91" t="str">
        <f t="shared" si="10"/>
        <v/>
      </c>
      <c r="F242" s="121" t="str">
        <f t="shared" si="11"/>
        <v/>
      </c>
      <c r="G242" s="121" t="str">
        <f t="shared" si="12"/>
        <v/>
      </c>
      <c r="H242" s="121" t="str">
        <f t="shared" si="13"/>
        <v/>
      </c>
      <c r="I242" s="121" t="str">
        <f t="shared" si="14"/>
        <v/>
      </c>
      <c r="J242" s="121" t="str">
        <f t="shared" si="15"/>
        <v/>
      </c>
      <c r="K242" s="58"/>
    </row>
    <row r="243" spans="1:11" s="33" customFormat="1" x14ac:dyDescent="0.2">
      <c r="A243" s="58">
        <v>86</v>
      </c>
      <c r="B243" s="59" t="str">
        <f>IF(INDEX(TABELLE_INPUT_MATRIX,A243,1)&gt;0,INDEX(TABELLE_INPUT_MATRIX,A243,1),"")</f>
        <v/>
      </c>
      <c r="C243" s="66" t="str">
        <f>IF(ISNUMBER($B243),VLOOKUP(INDEX(TABELLE_INPUT_MATRIX,A243,2),PUNKTTYP_MATRIX_MELDUNG,4,FALSE),"")</f>
        <v/>
      </c>
      <c r="D243" s="66"/>
      <c r="E243" s="91" t="str">
        <f>IF(ISNUMBER($B243),VLOOKUP(INDEX(TABELLE_INPUT_MATRIX,A243,3),MATERIAL_MATRIX_MELDUNG,4,FALSE),"")</f>
        <v/>
      </c>
      <c r="F243" s="121" t="str">
        <f>IF(ISNUMBER($B243),INDEX(TABELLE_INPUT_MATRIX,A243,5),"")</f>
        <v/>
      </c>
      <c r="G243" s="121" t="str">
        <f>IF(ISNUMBER($B243),INDEX(TABELLE_INPUT_MATRIX,A243,6),"")</f>
        <v/>
      </c>
      <c r="H243" s="121" t="str">
        <f>IF(ISNUMBER($B243),INDEX(TABELLE_INPUT_MATRIX,A243,7),"")</f>
        <v/>
      </c>
      <c r="I243" s="121" t="str">
        <f>IF(ISNUMBER($B243),INDEX(TABELLE_INPUT_MATRIX,A243,8),"")</f>
        <v/>
      </c>
      <c r="J243" s="121" t="str">
        <f>IF(ISNUMBER($B243),VLOOKUP(INDEX(TABELLE_INPUT_MATRIX,A243,4),GENAUIGKEIT_MATRIX_MELDUNG,4,FALSE),"")</f>
        <v/>
      </c>
      <c r="K243" s="58"/>
    </row>
    <row r="244" spans="1:11" s="33" customFormat="1" x14ac:dyDescent="0.2">
      <c r="A244" s="58">
        <v>87</v>
      </c>
      <c r="B244" s="59" t="str">
        <f>IF(INDEX(TABELLE_INPUT_MATRIX,A244,1)&gt;0,INDEX(TABELLE_INPUT_MATRIX,A244,1),"")</f>
        <v/>
      </c>
      <c r="C244" s="66" t="str">
        <f>IF(ISNUMBER($B244),VLOOKUP(INDEX(TABELLE_INPUT_MATRIX,A244,2),PUNKTTYP_MATRIX_MELDUNG,4,FALSE),"")</f>
        <v/>
      </c>
      <c r="D244" s="66"/>
      <c r="E244" s="91" t="str">
        <f>IF(ISNUMBER($B244),VLOOKUP(INDEX(TABELLE_INPUT_MATRIX,A244,3),MATERIAL_MATRIX_MELDUNG,4,FALSE),"")</f>
        <v/>
      </c>
      <c r="F244" s="121" t="str">
        <f>IF(ISNUMBER($B244),INDEX(TABELLE_INPUT_MATRIX,A244,5),"")</f>
        <v/>
      </c>
      <c r="G244" s="121" t="str">
        <f>IF(ISNUMBER($B244),INDEX(TABELLE_INPUT_MATRIX,A244,6),"")</f>
        <v/>
      </c>
      <c r="H244" s="121" t="str">
        <f>IF(ISNUMBER($B244),INDEX(TABELLE_INPUT_MATRIX,A244,7),"")</f>
        <v/>
      </c>
      <c r="I244" s="121" t="str">
        <f>IF(ISNUMBER($B244),INDEX(TABELLE_INPUT_MATRIX,A244,8),"")</f>
        <v/>
      </c>
      <c r="J244" s="121" t="str">
        <f>IF(ISNUMBER($B244),VLOOKUP(INDEX(TABELLE_INPUT_MATRIX,A244,4),GENAUIGKEIT_MATRIX_MELDUNG,4,FALSE),"")</f>
        <v/>
      </c>
      <c r="K244" s="58"/>
    </row>
    <row r="245" spans="1:11" s="33" customFormat="1" x14ac:dyDescent="0.2">
      <c r="A245" s="58">
        <v>88</v>
      </c>
      <c r="B245" s="59" t="str">
        <f>IF(INDEX(TABELLE_INPUT_MATRIX,A245,1)&gt;0,INDEX(TABELLE_INPUT_MATRIX,A245,1),"")</f>
        <v/>
      </c>
      <c r="C245" s="66" t="str">
        <f>IF(ISNUMBER($B245),VLOOKUP(INDEX(TABELLE_INPUT_MATRIX,A245,2),PUNKTTYP_MATRIX_MELDUNG,4,FALSE),"")</f>
        <v/>
      </c>
      <c r="D245" s="66"/>
      <c r="E245" s="91" t="str">
        <f>IF(ISNUMBER($B245),VLOOKUP(INDEX(TABELLE_INPUT_MATRIX,A245,3),MATERIAL_MATRIX_MELDUNG,4,FALSE),"")</f>
        <v/>
      </c>
      <c r="F245" s="121" t="str">
        <f>IF(ISNUMBER($B245),INDEX(TABELLE_INPUT_MATRIX,A245,5),"")</f>
        <v/>
      </c>
      <c r="G245" s="121" t="str">
        <f>IF(ISNUMBER($B245),INDEX(TABELLE_INPUT_MATRIX,A245,6),"")</f>
        <v/>
      </c>
      <c r="H245" s="121" t="str">
        <f>IF(ISNUMBER($B245),INDEX(TABELLE_INPUT_MATRIX,A245,7),"")</f>
        <v/>
      </c>
      <c r="I245" s="121" t="str">
        <f>IF(ISNUMBER($B245),INDEX(TABELLE_INPUT_MATRIX,A245,8),"")</f>
        <v/>
      </c>
      <c r="J245" s="121" t="str">
        <f>IF(ISNUMBER($B245),VLOOKUP(INDEX(TABELLE_INPUT_MATRIX,A245,4),GENAUIGKEIT_MATRIX_MELDUNG,4,FALSE),"")</f>
        <v/>
      </c>
      <c r="K245" s="58"/>
    </row>
    <row r="246" spans="1:11" s="33" customFormat="1" x14ac:dyDescent="0.2">
      <c r="A246" s="58">
        <v>89</v>
      </c>
      <c r="B246" s="59" t="str">
        <f>IF(INDEX(TABELLE_INPUT_MATRIX,A246,1)&gt;0,INDEX(TABELLE_INPUT_MATRIX,A246,1),"")</f>
        <v/>
      </c>
      <c r="C246" s="66" t="str">
        <f>IF(ISNUMBER($B246),VLOOKUP(INDEX(TABELLE_INPUT_MATRIX,A246,2),PUNKTTYP_MATRIX_MELDUNG,4,FALSE),"")</f>
        <v/>
      </c>
      <c r="D246" s="66"/>
      <c r="E246" s="91" t="str">
        <f>IF(ISNUMBER($B246),VLOOKUP(INDEX(TABELLE_INPUT_MATRIX,A246,3),MATERIAL_MATRIX_MELDUNG,4,FALSE),"")</f>
        <v/>
      </c>
      <c r="F246" s="121" t="str">
        <f>IF(ISNUMBER($B246),INDEX(TABELLE_INPUT_MATRIX,A246,5),"")</f>
        <v/>
      </c>
      <c r="G246" s="121" t="str">
        <f>IF(ISNUMBER($B246),INDEX(TABELLE_INPUT_MATRIX,A246,6),"")</f>
        <v/>
      </c>
      <c r="H246" s="121" t="str">
        <f>IF(ISNUMBER($B246),INDEX(TABELLE_INPUT_MATRIX,A246,7),"")</f>
        <v/>
      </c>
      <c r="I246" s="121" t="str">
        <f>IF(ISNUMBER($B246),INDEX(TABELLE_INPUT_MATRIX,A246,8),"")</f>
        <v/>
      </c>
      <c r="J246" s="121" t="str">
        <f>IF(ISNUMBER($B246),VLOOKUP(INDEX(TABELLE_INPUT_MATRIX,A246,4),GENAUIGKEIT_MATRIX_MELDUNG,4,FALSE),"")</f>
        <v/>
      </c>
      <c r="K246" s="58"/>
    </row>
    <row r="247" spans="1:11" ht="12.75" customHeight="1" x14ac:dyDescent="0.2">
      <c r="A247" s="58">
        <v>90</v>
      </c>
      <c r="B247" s="59" t="str">
        <f>IF(INDEX(TABELLE_INPUT_MATRIX,A247,1)&gt;0,INDEX(TABELLE_INPUT_MATRIX,A247,1),"")</f>
        <v/>
      </c>
      <c r="C247" s="66" t="str">
        <f>IF(ISNUMBER($B247),VLOOKUP(INDEX(TABELLE_INPUT_MATRIX,A247,2),PUNKTTYP_MATRIX_MELDUNG,4,FALSE),"")</f>
        <v/>
      </c>
      <c r="D247" s="66"/>
      <c r="E247" s="91" t="str">
        <f>IF(ISNUMBER($B247),VLOOKUP(INDEX(TABELLE_INPUT_MATRIX,A247,3),MATERIAL_MATRIX_MELDUNG,4,FALSE),"")</f>
        <v/>
      </c>
      <c r="F247" s="121" t="str">
        <f>IF(ISNUMBER($B247),INDEX(TABELLE_INPUT_MATRIX,A247,5),"")</f>
        <v/>
      </c>
      <c r="G247" s="121" t="str">
        <f>IF(ISNUMBER($B247),INDEX(TABELLE_INPUT_MATRIX,A247,6),"")</f>
        <v/>
      </c>
      <c r="H247" s="121" t="str">
        <f>IF(ISNUMBER($B247),INDEX(TABELLE_INPUT_MATRIX,A247,7),"")</f>
        <v/>
      </c>
      <c r="I247" s="121" t="str">
        <f>IF(ISNUMBER($B247),INDEX(TABELLE_INPUT_MATRIX,A247,8),"")</f>
        <v/>
      </c>
      <c r="J247" s="121" t="str">
        <f>IF(ISNUMBER($B247),VLOOKUP(INDEX(TABELLE_INPUT_MATRIX,A247,4),GENAUIGKEIT_MATRIX_MELDUNG,4,FALSE),"")</f>
        <v/>
      </c>
    </row>
    <row r="248" spans="1:11" x14ac:dyDescent="0.2">
      <c r="E248" s="58"/>
      <c r="F248" s="58"/>
      <c r="G248" s="58"/>
      <c r="H248" s="58"/>
      <c r="I248" s="58"/>
      <c r="J248" s="58"/>
    </row>
    <row r="249" spans="1:11" x14ac:dyDescent="0.2">
      <c r="B249" s="58" t="str">
        <f>IF(B203&lt;&gt;"",MELDUNG_UNTERSCHRIFT_D_TEXT,"")</f>
        <v/>
      </c>
      <c r="I249" s="103" t="str">
        <f>IF(B203&lt;&gt;"",MELDUNG_MELDEDATUM_D_TEXT,"")</f>
        <v/>
      </c>
    </row>
    <row r="250" spans="1:11" ht="12.75" customHeight="1" x14ac:dyDescent="0.2">
      <c r="B250" s="58" t="str">
        <f>IF(B203&lt;&gt;"",MELDUNG_UNTERSCHRIFT_I_TEXT,"")</f>
        <v/>
      </c>
      <c r="E250" s="59"/>
      <c r="F250" s="59"/>
      <c r="G250" s="59"/>
      <c r="H250" s="59"/>
      <c r="I250" s="103" t="str">
        <f>IF(B203&lt;&gt;"",MELDUNG_MELDEDATUM_I_TEXT,"")</f>
        <v/>
      </c>
      <c r="J250" s="175" t="str">
        <f>IF(B203&lt;&gt;"",(IF(ANLAGE_MELDEDATUM_INPUT=0,"",ANLAGE_MELDEDATUM_INPUT)),"")</f>
        <v/>
      </c>
      <c r="K250" s="175"/>
    </row>
    <row r="251" spans="1:11" s="33" customFormat="1" ht="20.100000000000001" customHeight="1" x14ac:dyDescent="0.2">
      <c r="A251" s="58"/>
    </row>
    <row r="252" spans="1:11" s="33" customFormat="1" x14ac:dyDescent="0.2">
      <c r="A252" s="58"/>
      <c r="K252" s="103" t="str">
        <f>IF(B203&lt;&gt;"","Seite/pagina 4 von/di "&amp;MELDUNG_SEITENANZAHL_TEXT,"")</f>
        <v/>
      </c>
    </row>
    <row r="253" spans="1:11" s="33" customFormat="1" x14ac:dyDescent="0.2">
      <c r="A253" s="58"/>
      <c r="B253" s="58"/>
      <c r="C253" s="58" t="s">
        <v>109</v>
      </c>
      <c r="D253" s="58"/>
      <c r="E253" s="59"/>
      <c r="F253" s="59"/>
      <c r="G253" s="59"/>
      <c r="H253" s="59"/>
      <c r="I253" s="59"/>
      <c r="J253" s="59"/>
      <c r="K253" s="58"/>
    </row>
    <row r="254" spans="1:11" s="33" customFormat="1" ht="24.75" customHeight="1" x14ac:dyDescent="0.2">
      <c r="A254" s="58"/>
      <c r="B254" s="106" t="s">
        <v>107</v>
      </c>
      <c r="C254" s="176" t="s">
        <v>132</v>
      </c>
      <c r="D254" s="177"/>
      <c r="E254" s="177"/>
      <c r="F254" s="177"/>
      <c r="G254" s="177"/>
      <c r="H254" s="177"/>
      <c r="I254" s="177"/>
      <c r="J254" s="177"/>
      <c r="K254" s="107"/>
    </row>
    <row r="255" spans="1:11" s="33" customFormat="1" ht="12" customHeight="1" x14ac:dyDescent="0.2">
      <c r="A255" s="58"/>
      <c r="B255" s="106" t="s">
        <v>108</v>
      </c>
      <c r="C255" s="108" t="s">
        <v>153</v>
      </c>
      <c r="D255" s="109"/>
      <c r="E255" s="110"/>
      <c r="F255" s="110"/>
      <c r="G255" s="110"/>
      <c r="H255" s="110"/>
      <c r="I255" s="110"/>
      <c r="J255" s="110"/>
      <c r="K255" s="107"/>
    </row>
    <row r="256" spans="1:11" ht="23.25" customHeight="1" x14ac:dyDescent="0.2">
      <c r="B256" s="106" t="s">
        <v>280</v>
      </c>
      <c r="C256" s="178" t="s">
        <v>291</v>
      </c>
      <c r="D256" s="178"/>
      <c r="E256" s="178"/>
      <c r="F256" s="178"/>
      <c r="G256" s="178"/>
      <c r="H256" s="178"/>
      <c r="I256" s="178"/>
      <c r="J256" s="178"/>
    </row>
    <row r="257" spans="1:11" s="33" customFormat="1" x14ac:dyDescent="0.2">
      <c r="A257" s="58"/>
      <c r="B257" s="58"/>
      <c r="C257" s="58"/>
      <c r="D257" s="58"/>
      <c r="E257" s="59"/>
      <c r="F257" s="59"/>
      <c r="G257" s="59"/>
      <c r="H257" s="59"/>
      <c r="I257" s="59"/>
      <c r="J257" s="59"/>
      <c r="K257" s="58"/>
    </row>
    <row r="258" spans="1:11" s="33" customFormat="1" x14ac:dyDescent="0.2">
      <c r="A258" s="58"/>
      <c r="B258" s="111" t="s">
        <v>63</v>
      </c>
      <c r="C258" s="112" t="s">
        <v>97</v>
      </c>
      <c r="D258" s="113"/>
      <c r="E258" s="114" t="s">
        <v>80</v>
      </c>
      <c r="F258" s="114" t="s">
        <v>99</v>
      </c>
      <c r="G258" s="114" t="s">
        <v>101</v>
      </c>
      <c r="H258" s="114" t="s">
        <v>102</v>
      </c>
      <c r="I258" s="114" t="s">
        <v>103</v>
      </c>
      <c r="J258" s="114" t="s">
        <v>81</v>
      </c>
      <c r="K258" s="58"/>
    </row>
    <row r="259" spans="1:11" s="33" customFormat="1" x14ac:dyDescent="0.2">
      <c r="A259" s="58"/>
      <c r="B259" s="115" t="s">
        <v>64</v>
      </c>
      <c r="C259" s="116" t="s">
        <v>98</v>
      </c>
      <c r="D259" s="117"/>
      <c r="E259" s="118" t="s">
        <v>83</v>
      </c>
      <c r="F259" s="118" t="s">
        <v>100</v>
      </c>
      <c r="G259" s="118" t="s">
        <v>104</v>
      </c>
      <c r="H259" s="118" t="s">
        <v>105</v>
      </c>
      <c r="I259" s="118" t="s">
        <v>106</v>
      </c>
      <c r="J259" s="118" t="s">
        <v>84</v>
      </c>
      <c r="K259" s="58"/>
    </row>
    <row r="260" spans="1:11" s="33" customFormat="1" ht="15.75" x14ac:dyDescent="0.2">
      <c r="A260" s="58"/>
      <c r="B260" s="119"/>
      <c r="C260" s="73"/>
      <c r="D260" s="75"/>
      <c r="E260" s="120" t="s">
        <v>107</v>
      </c>
      <c r="F260" s="120" t="s">
        <v>108</v>
      </c>
      <c r="G260" s="120" t="s">
        <v>108</v>
      </c>
      <c r="H260" s="119" t="s">
        <v>112</v>
      </c>
      <c r="I260" s="119" t="s">
        <v>112</v>
      </c>
      <c r="J260" s="120" t="s">
        <v>280</v>
      </c>
      <c r="K260" s="58"/>
    </row>
    <row r="261" spans="1:11" s="33" customFormat="1" x14ac:dyDescent="0.2">
      <c r="A261" s="58">
        <v>91</v>
      </c>
      <c r="B261" s="59" t="str">
        <f t="shared" ref="B261:B300" si="17">IF(INDEX(TABELLE_INPUT_MATRIX,A261,1)&gt;0,INDEX(TABELLE_INPUT_MATRIX,A261,1),"")</f>
        <v/>
      </c>
      <c r="C261" s="66" t="str">
        <f t="shared" ref="C261:C300" si="18">IF(ISNUMBER($B261),VLOOKUP(INDEX(TABELLE_INPUT_MATRIX,A261,2),PUNKTTYP_MATRIX_MELDUNG,4,FALSE),"")</f>
        <v/>
      </c>
      <c r="D261" s="66"/>
      <c r="E261" s="91" t="str">
        <f t="shared" ref="E261:E300" si="19">IF(ISNUMBER($B261),VLOOKUP(INDEX(TABELLE_INPUT_MATRIX,A261,3),MATERIAL_MATRIX_MELDUNG,4,FALSE),"")</f>
        <v/>
      </c>
      <c r="F261" s="121" t="str">
        <f t="shared" ref="F261:F300" si="20">IF(ISNUMBER($B261),INDEX(TABELLE_INPUT_MATRIX,A261,5),"")</f>
        <v/>
      </c>
      <c r="G261" s="121" t="str">
        <f t="shared" ref="G261:G300" si="21">IF(ISNUMBER($B261),INDEX(TABELLE_INPUT_MATRIX,A261,6),"")</f>
        <v/>
      </c>
      <c r="H261" s="121" t="str">
        <f t="shared" ref="H261:H300" si="22">IF(ISNUMBER($B261),INDEX(TABELLE_INPUT_MATRIX,A261,7),"")</f>
        <v/>
      </c>
      <c r="I261" s="121" t="str">
        <f t="shared" ref="I261:I300" si="23">IF(ISNUMBER($B261),INDEX(TABELLE_INPUT_MATRIX,A261,8),"")</f>
        <v/>
      </c>
      <c r="J261" s="121" t="str">
        <f t="shared" ref="J261:J300" si="24">IF(ISNUMBER($B261),VLOOKUP(INDEX(TABELLE_INPUT_MATRIX,A261,4),GENAUIGKEIT_MATRIX_MELDUNG,4,FALSE),"")</f>
        <v/>
      </c>
      <c r="K261" s="58"/>
    </row>
    <row r="262" spans="1:11" s="33" customFormat="1" x14ac:dyDescent="0.2">
      <c r="A262" s="58">
        <v>92</v>
      </c>
      <c r="B262" s="59" t="str">
        <f t="shared" si="17"/>
        <v/>
      </c>
      <c r="C262" s="66" t="str">
        <f t="shared" si="18"/>
        <v/>
      </c>
      <c r="D262" s="66"/>
      <c r="E262" s="91" t="str">
        <f t="shared" si="19"/>
        <v/>
      </c>
      <c r="F262" s="121" t="str">
        <f t="shared" si="20"/>
        <v/>
      </c>
      <c r="G262" s="121" t="str">
        <f t="shared" si="21"/>
        <v/>
      </c>
      <c r="H262" s="121" t="str">
        <f t="shared" si="22"/>
        <v/>
      </c>
      <c r="I262" s="121" t="str">
        <f t="shared" si="23"/>
        <v/>
      </c>
      <c r="J262" s="121" t="str">
        <f t="shared" si="24"/>
        <v/>
      </c>
      <c r="K262" s="58"/>
    </row>
    <row r="263" spans="1:11" s="33" customFormat="1" x14ac:dyDescent="0.2">
      <c r="A263" s="58">
        <v>93</v>
      </c>
      <c r="B263" s="59" t="str">
        <f t="shared" si="17"/>
        <v/>
      </c>
      <c r="C263" s="66" t="str">
        <f t="shared" si="18"/>
        <v/>
      </c>
      <c r="D263" s="66"/>
      <c r="E263" s="91" t="str">
        <f t="shared" si="19"/>
        <v/>
      </c>
      <c r="F263" s="121" t="str">
        <f t="shared" si="20"/>
        <v/>
      </c>
      <c r="G263" s="121" t="str">
        <f t="shared" si="21"/>
        <v/>
      </c>
      <c r="H263" s="121" t="str">
        <f t="shared" si="22"/>
        <v/>
      </c>
      <c r="I263" s="121" t="str">
        <f t="shared" si="23"/>
        <v/>
      </c>
      <c r="J263" s="121" t="str">
        <f t="shared" si="24"/>
        <v/>
      </c>
      <c r="K263" s="58"/>
    </row>
    <row r="264" spans="1:11" s="33" customFormat="1" x14ac:dyDescent="0.2">
      <c r="A264" s="58">
        <v>94</v>
      </c>
      <c r="B264" s="59" t="str">
        <f t="shared" si="17"/>
        <v/>
      </c>
      <c r="C264" s="66" t="str">
        <f t="shared" si="18"/>
        <v/>
      </c>
      <c r="D264" s="66"/>
      <c r="E264" s="91" t="str">
        <f t="shared" si="19"/>
        <v/>
      </c>
      <c r="F264" s="121" t="str">
        <f t="shared" si="20"/>
        <v/>
      </c>
      <c r="G264" s="121" t="str">
        <f t="shared" si="21"/>
        <v/>
      </c>
      <c r="H264" s="121" t="str">
        <f t="shared" si="22"/>
        <v/>
      </c>
      <c r="I264" s="121" t="str">
        <f t="shared" si="23"/>
        <v/>
      </c>
      <c r="J264" s="121" t="str">
        <f t="shared" si="24"/>
        <v/>
      </c>
      <c r="K264" s="58"/>
    </row>
    <row r="265" spans="1:11" s="33" customFormat="1" x14ac:dyDescent="0.2">
      <c r="A265" s="58">
        <v>95</v>
      </c>
      <c r="B265" s="59" t="str">
        <f t="shared" si="17"/>
        <v/>
      </c>
      <c r="C265" s="66" t="str">
        <f t="shared" si="18"/>
        <v/>
      </c>
      <c r="D265" s="66"/>
      <c r="E265" s="91" t="str">
        <f t="shared" si="19"/>
        <v/>
      </c>
      <c r="F265" s="121" t="str">
        <f t="shared" si="20"/>
        <v/>
      </c>
      <c r="G265" s="121" t="str">
        <f t="shared" si="21"/>
        <v/>
      </c>
      <c r="H265" s="121" t="str">
        <f t="shared" si="22"/>
        <v/>
      </c>
      <c r="I265" s="121" t="str">
        <f t="shared" si="23"/>
        <v/>
      </c>
      <c r="J265" s="121" t="str">
        <f t="shared" si="24"/>
        <v/>
      </c>
      <c r="K265" s="58"/>
    </row>
    <row r="266" spans="1:11" s="33" customFormat="1" x14ac:dyDescent="0.2">
      <c r="A266" s="58">
        <v>96</v>
      </c>
      <c r="B266" s="59" t="str">
        <f t="shared" si="17"/>
        <v/>
      </c>
      <c r="C266" s="66" t="str">
        <f t="shared" si="18"/>
        <v/>
      </c>
      <c r="D266" s="66"/>
      <c r="E266" s="91" t="str">
        <f t="shared" si="19"/>
        <v/>
      </c>
      <c r="F266" s="121" t="str">
        <f t="shared" si="20"/>
        <v/>
      </c>
      <c r="G266" s="121" t="str">
        <f t="shared" si="21"/>
        <v/>
      </c>
      <c r="H266" s="121" t="str">
        <f t="shared" si="22"/>
        <v/>
      </c>
      <c r="I266" s="121" t="str">
        <f t="shared" si="23"/>
        <v/>
      </c>
      <c r="J266" s="121" t="str">
        <f t="shared" si="24"/>
        <v/>
      </c>
      <c r="K266" s="58"/>
    </row>
    <row r="267" spans="1:11" s="33" customFormat="1" x14ac:dyDescent="0.2">
      <c r="A267" s="58">
        <v>97</v>
      </c>
      <c r="B267" s="59" t="str">
        <f t="shared" si="17"/>
        <v/>
      </c>
      <c r="C267" s="66" t="str">
        <f t="shared" si="18"/>
        <v/>
      </c>
      <c r="D267" s="66"/>
      <c r="E267" s="91" t="str">
        <f t="shared" si="19"/>
        <v/>
      </c>
      <c r="F267" s="121" t="str">
        <f t="shared" si="20"/>
        <v/>
      </c>
      <c r="G267" s="121" t="str">
        <f t="shared" si="21"/>
        <v/>
      </c>
      <c r="H267" s="121" t="str">
        <f t="shared" si="22"/>
        <v/>
      </c>
      <c r="I267" s="121" t="str">
        <f t="shared" si="23"/>
        <v/>
      </c>
      <c r="J267" s="121" t="str">
        <f t="shared" si="24"/>
        <v/>
      </c>
      <c r="K267" s="58"/>
    </row>
    <row r="268" spans="1:11" s="33" customFormat="1" x14ac:dyDescent="0.2">
      <c r="A268" s="58">
        <v>98</v>
      </c>
      <c r="B268" s="59" t="str">
        <f t="shared" si="17"/>
        <v/>
      </c>
      <c r="C268" s="66" t="str">
        <f t="shared" si="18"/>
        <v/>
      </c>
      <c r="D268" s="66"/>
      <c r="E268" s="91" t="str">
        <f t="shared" si="19"/>
        <v/>
      </c>
      <c r="F268" s="121" t="str">
        <f t="shared" si="20"/>
        <v/>
      </c>
      <c r="G268" s="121" t="str">
        <f t="shared" si="21"/>
        <v/>
      </c>
      <c r="H268" s="121" t="str">
        <f t="shared" si="22"/>
        <v/>
      </c>
      <c r="I268" s="121" t="str">
        <f t="shared" si="23"/>
        <v/>
      </c>
      <c r="J268" s="121" t="str">
        <f t="shared" si="24"/>
        <v/>
      </c>
      <c r="K268" s="58"/>
    </row>
    <row r="269" spans="1:11" s="33" customFormat="1" x14ac:dyDescent="0.2">
      <c r="A269" s="58">
        <v>99</v>
      </c>
      <c r="B269" s="59" t="str">
        <f t="shared" si="17"/>
        <v/>
      </c>
      <c r="C269" s="66" t="str">
        <f t="shared" si="18"/>
        <v/>
      </c>
      <c r="D269" s="66"/>
      <c r="E269" s="91" t="str">
        <f t="shared" si="19"/>
        <v/>
      </c>
      <c r="F269" s="121" t="str">
        <f t="shared" si="20"/>
        <v/>
      </c>
      <c r="G269" s="121" t="str">
        <f t="shared" si="21"/>
        <v/>
      </c>
      <c r="H269" s="121" t="str">
        <f t="shared" si="22"/>
        <v/>
      </c>
      <c r="I269" s="121" t="str">
        <f t="shared" si="23"/>
        <v/>
      </c>
      <c r="J269" s="121" t="str">
        <f t="shared" si="24"/>
        <v/>
      </c>
      <c r="K269" s="58"/>
    </row>
    <row r="270" spans="1:11" s="33" customFormat="1" x14ac:dyDescent="0.2">
      <c r="A270" s="58">
        <v>100</v>
      </c>
      <c r="B270" s="59" t="str">
        <f t="shared" si="17"/>
        <v/>
      </c>
      <c r="C270" s="66" t="str">
        <f t="shared" si="18"/>
        <v/>
      </c>
      <c r="D270" s="66"/>
      <c r="E270" s="91" t="str">
        <f t="shared" si="19"/>
        <v/>
      </c>
      <c r="F270" s="121" t="str">
        <f t="shared" si="20"/>
        <v/>
      </c>
      <c r="G270" s="121" t="str">
        <f t="shared" si="21"/>
        <v/>
      </c>
      <c r="H270" s="121" t="str">
        <f t="shared" si="22"/>
        <v/>
      </c>
      <c r="I270" s="121" t="str">
        <f t="shared" si="23"/>
        <v/>
      </c>
      <c r="J270" s="121" t="str">
        <f t="shared" si="24"/>
        <v/>
      </c>
      <c r="K270" s="58"/>
    </row>
    <row r="271" spans="1:11" s="33" customFormat="1" x14ac:dyDescent="0.2">
      <c r="A271" s="58">
        <v>101</v>
      </c>
      <c r="B271" s="59" t="str">
        <f t="shared" si="17"/>
        <v/>
      </c>
      <c r="C271" s="66" t="str">
        <f t="shared" si="18"/>
        <v/>
      </c>
      <c r="D271" s="66"/>
      <c r="E271" s="91" t="str">
        <f t="shared" si="19"/>
        <v/>
      </c>
      <c r="F271" s="121" t="str">
        <f t="shared" si="20"/>
        <v/>
      </c>
      <c r="G271" s="121" t="str">
        <f t="shared" si="21"/>
        <v/>
      </c>
      <c r="H271" s="121" t="str">
        <f t="shared" si="22"/>
        <v/>
      </c>
      <c r="I271" s="121" t="str">
        <f t="shared" si="23"/>
        <v/>
      </c>
      <c r="J271" s="121" t="str">
        <f t="shared" si="24"/>
        <v/>
      </c>
      <c r="K271" s="58"/>
    </row>
    <row r="272" spans="1:11" s="33" customFormat="1" x14ac:dyDescent="0.2">
      <c r="A272" s="58">
        <v>102</v>
      </c>
      <c r="B272" s="59" t="str">
        <f t="shared" si="17"/>
        <v/>
      </c>
      <c r="C272" s="66" t="str">
        <f t="shared" si="18"/>
        <v/>
      </c>
      <c r="D272" s="66"/>
      <c r="E272" s="91" t="str">
        <f t="shared" si="19"/>
        <v/>
      </c>
      <c r="F272" s="121" t="str">
        <f t="shared" si="20"/>
        <v/>
      </c>
      <c r="G272" s="121" t="str">
        <f t="shared" si="21"/>
        <v/>
      </c>
      <c r="H272" s="121" t="str">
        <f t="shared" si="22"/>
        <v/>
      </c>
      <c r="I272" s="121" t="str">
        <f t="shared" si="23"/>
        <v/>
      </c>
      <c r="J272" s="121" t="str">
        <f t="shared" si="24"/>
        <v/>
      </c>
      <c r="K272" s="58"/>
    </row>
    <row r="273" spans="1:11" s="33" customFormat="1" x14ac:dyDescent="0.2">
      <c r="A273" s="58">
        <v>103</v>
      </c>
      <c r="B273" s="59" t="str">
        <f t="shared" si="17"/>
        <v/>
      </c>
      <c r="C273" s="66" t="str">
        <f t="shared" si="18"/>
        <v/>
      </c>
      <c r="D273" s="66"/>
      <c r="E273" s="91" t="str">
        <f t="shared" si="19"/>
        <v/>
      </c>
      <c r="F273" s="121" t="str">
        <f t="shared" si="20"/>
        <v/>
      </c>
      <c r="G273" s="121" t="str">
        <f t="shared" si="21"/>
        <v/>
      </c>
      <c r="H273" s="121" t="str">
        <f t="shared" si="22"/>
        <v/>
      </c>
      <c r="I273" s="121" t="str">
        <f t="shared" si="23"/>
        <v/>
      </c>
      <c r="J273" s="121" t="str">
        <f t="shared" si="24"/>
        <v/>
      </c>
      <c r="K273" s="58"/>
    </row>
    <row r="274" spans="1:11" s="33" customFormat="1" x14ac:dyDescent="0.2">
      <c r="A274" s="58">
        <v>104</v>
      </c>
      <c r="B274" s="59" t="str">
        <f t="shared" si="17"/>
        <v/>
      </c>
      <c r="C274" s="66" t="str">
        <f t="shared" si="18"/>
        <v/>
      </c>
      <c r="D274" s="66"/>
      <c r="E274" s="91" t="str">
        <f t="shared" si="19"/>
        <v/>
      </c>
      <c r="F274" s="121" t="str">
        <f t="shared" si="20"/>
        <v/>
      </c>
      <c r="G274" s="121" t="str">
        <f t="shared" si="21"/>
        <v/>
      </c>
      <c r="H274" s="121" t="str">
        <f t="shared" si="22"/>
        <v/>
      </c>
      <c r="I274" s="121" t="str">
        <f t="shared" si="23"/>
        <v/>
      </c>
      <c r="J274" s="121" t="str">
        <f t="shared" si="24"/>
        <v/>
      </c>
      <c r="K274" s="58"/>
    </row>
    <row r="275" spans="1:11" s="33" customFormat="1" x14ac:dyDescent="0.2">
      <c r="A275" s="58">
        <v>105</v>
      </c>
      <c r="B275" s="59" t="str">
        <f t="shared" si="17"/>
        <v/>
      </c>
      <c r="C275" s="66" t="str">
        <f t="shared" si="18"/>
        <v/>
      </c>
      <c r="D275" s="66"/>
      <c r="E275" s="91" t="str">
        <f t="shared" si="19"/>
        <v/>
      </c>
      <c r="F275" s="121" t="str">
        <f t="shared" si="20"/>
        <v/>
      </c>
      <c r="G275" s="121" t="str">
        <f t="shared" si="21"/>
        <v/>
      </c>
      <c r="H275" s="121" t="str">
        <f t="shared" si="22"/>
        <v/>
      </c>
      <c r="I275" s="121" t="str">
        <f t="shared" si="23"/>
        <v/>
      </c>
      <c r="J275" s="121" t="str">
        <f t="shared" si="24"/>
        <v/>
      </c>
      <c r="K275" s="58"/>
    </row>
    <row r="276" spans="1:11" s="33" customFormat="1" x14ac:dyDescent="0.2">
      <c r="A276" s="58">
        <v>106</v>
      </c>
      <c r="B276" s="59" t="str">
        <f t="shared" si="17"/>
        <v/>
      </c>
      <c r="C276" s="66" t="str">
        <f t="shared" si="18"/>
        <v/>
      </c>
      <c r="D276" s="66"/>
      <c r="E276" s="91" t="str">
        <f t="shared" si="19"/>
        <v/>
      </c>
      <c r="F276" s="121" t="str">
        <f t="shared" si="20"/>
        <v/>
      </c>
      <c r="G276" s="121" t="str">
        <f t="shared" si="21"/>
        <v/>
      </c>
      <c r="H276" s="121" t="str">
        <f t="shared" si="22"/>
        <v/>
      </c>
      <c r="I276" s="121" t="str">
        <f t="shared" si="23"/>
        <v/>
      </c>
      <c r="J276" s="121" t="str">
        <f t="shared" si="24"/>
        <v/>
      </c>
      <c r="K276" s="58"/>
    </row>
    <row r="277" spans="1:11" s="33" customFormat="1" x14ac:dyDescent="0.2">
      <c r="A277" s="58">
        <v>107</v>
      </c>
      <c r="B277" s="59" t="str">
        <f t="shared" si="17"/>
        <v/>
      </c>
      <c r="C277" s="66" t="str">
        <f t="shared" si="18"/>
        <v/>
      </c>
      <c r="D277" s="66"/>
      <c r="E277" s="91" t="str">
        <f t="shared" si="19"/>
        <v/>
      </c>
      <c r="F277" s="121" t="str">
        <f t="shared" si="20"/>
        <v/>
      </c>
      <c r="G277" s="121" t="str">
        <f t="shared" si="21"/>
        <v/>
      </c>
      <c r="H277" s="121" t="str">
        <f t="shared" si="22"/>
        <v/>
      </c>
      <c r="I277" s="121" t="str">
        <f t="shared" si="23"/>
        <v/>
      </c>
      <c r="J277" s="121" t="str">
        <f t="shared" si="24"/>
        <v/>
      </c>
      <c r="K277" s="58"/>
    </row>
    <row r="278" spans="1:11" s="33" customFormat="1" x14ac:dyDescent="0.2">
      <c r="A278" s="58">
        <v>108</v>
      </c>
      <c r="B278" s="59" t="str">
        <f t="shared" si="17"/>
        <v/>
      </c>
      <c r="C278" s="66" t="str">
        <f t="shared" si="18"/>
        <v/>
      </c>
      <c r="D278" s="66"/>
      <c r="E278" s="91" t="str">
        <f t="shared" si="19"/>
        <v/>
      </c>
      <c r="F278" s="121" t="str">
        <f t="shared" si="20"/>
        <v/>
      </c>
      <c r="G278" s="121" t="str">
        <f t="shared" si="21"/>
        <v/>
      </c>
      <c r="H278" s="121" t="str">
        <f t="shared" si="22"/>
        <v/>
      </c>
      <c r="I278" s="121" t="str">
        <f t="shared" si="23"/>
        <v/>
      </c>
      <c r="J278" s="121" t="str">
        <f t="shared" si="24"/>
        <v/>
      </c>
      <c r="K278" s="58"/>
    </row>
    <row r="279" spans="1:11" s="33" customFormat="1" x14ac:dyDescent="0.2">
      <c r="A279" s="58">
        <v>109</v>
      </c>
      <c r="B279" s="59" t="str">
        <f t="shared" si="17"/>
        <v/>
      </c>
      <c r="C279" s="66" t="str">
        <f t="shared" si="18"/>
        <v/>
      </c>
      <c r="D279" s="66"/>
      <c r="E279" s="91" t="str">
        <f t="shared" si="19"/>
        <v/>
      </c>
      <c r="F279" s="121" t="str">
        <f t="shared" si="20"/>
        <v/>
      </c>
      <c r="G279" s="121" t="str">
        <f t="shared" si="21"/>
        <v/>
      </c>
      <c r="H279" s="121" t="str">
        <f t="shared" si="22"/>
        <v/>
      </c>
      <c r="I279" s="121" t="str">
        <f t="shared" si="23"/>
        <v/>
      </c>
      <c r="J279" s="121" t="str">
        <f t="shared" si="24"/>
        <v/>
      </c>
      <c r="K279" s="58"/>
    </row>
    <row r="280" spans="1:11" s="33" customFormat="1" x14ac:dyDescent="0.2">
      <c r="A280" s="58">
        <v>110</v>
      </c>
      <c r="B280" s="59" t="str">
        <f t="shared" si="17"/>
        <v/>
      </c>
      <c r="C280" s="66" t="str">
        <f t="shared" si="18"/>
        <v/>
      </c>
      <c r="D280" s="66"/>
      <c r="E280" s="91" t="str">
        <f t="shared" si="19"/>
        <v/>
      </c>
      <c r="F280" s="121" t="str">
        <f t="shared" si="20"/>
        <v/>
      </c>
      <c r="G280" s="121" t="str">
        <f t="shared" si="21"/>
        <v/>
      </c>
      <c r="H280" s="121" t="str">
        <f t="shared" si="22"/>
        <v/>
      </c>
      <c r="I280" s="121" t="str">
        <f t="shared" si="23"/>
        <v/>
      </c>
      <c r="J280" s="121" t="str">
        <f t="shared" si="24"/>
        <v/>
      </c>
      <c r="K280" s="58"/>
    </row>
    <row r="281" spans="1:11" s="33" customFormat="1" x14ac:dyDescent="0.2">
      <c r="A281" s="58">
        <v>111</v>
      </c>
      <c r="B281" s="59" t="str">
        <f t="shared" si="17"/>
        <v/>
      </c>
      <c r="C281" s="66" t="str">
        <f t="shared" si="18"/>
        <v/>
      </c>
      <c r="D281" s="66"/>
      <c r="E281" s="91" t="str">
        <f t="shared" si="19"/>
        <v/>
      </c>
      <c r="F281" s="121" t="str">
        <f t="shared" si="20"/>
        <v/>
      </c>
      <c r="G281" s="121" t="str">
        <f t="shared" si="21"/>
        <v/>
      </c>
      <c r="H281" s="121" t="str">
        <f t="shared" si="22"/>
        <v/>
      </c>
      <c r="I281" s="121" t="str">
        <f t="shared" si="23"/>
        <v/>
      </c>
      <c r="J281" s="121" t="str">
        <f t="shared" si="24"/>
        <v/>
      </c>
      <c r="K281" s="58"/>
    </row>
    <row r="282" spans="1:11" s="33" customFormat="1" x14ac:dyDescent="0.2">
      <c r="A282" s="58">
        <v>112</v>
      </c>
      <c r="B282" s="59" t="str">
        <f t="shared" si="17"/>
        <v/>
      </c>
      <c r="C282" s="66" t="str">
        <f t="shared" si="18"/>
        <v/>
      </c>
      <c r="D282" s="66"/>
      <c r="E282" s="91" t="str">
        <f t="shared" si="19"/>
        <v/>
      </c>
      <c r="F282" s="121" t="str">
        <f t="shared" si="20"/>
        <v/>
      </c>
      <c r="G282" s="121" t="str">
        <f t="shared" si="21"/>
        <v/>
      </c>
      <c r="H282" s="121" t="str">
        <f t="shared" si="22"/>
        <v/>
      </c>
      <c r="I282" s="121" t="str">
        <f t="shared" si="23"/>
        <v/>
      </c>
      <c r="J282" s="121" t="str">
        <f t="shared" si="24"/>
        <v/>
      </c>
      <c r="K282" s="58"/>
    </row>
    <row r="283" spans="1:11" s="33" customFormat="1" x14ac:dyDescent="0.2">
      <c r="A283" s="58">
        <v>113</v>
      </c>
      <c r="B283" s="59" t="str">
        <f t="shared" si="17"/>
        <v/>
      </c>
      <c r="C283" s="66" t="str">
        <f t="shared" si="18"/>
        <v/>
      </c>
      <c r="D283" s="66"/>
      <c r="E283" s="91" t="str">
        <f t="shared" si="19"/>
        <v/>
      </c>
      <c r="F283" s="121" t="str">
        <f t="shared" si="20"/>
        <v/>
      </c>
      <c r="G283" s="121" t="str">
        <f t="shared" si="21"/>
        <v/>
      </c>
      <c r="H283" s="121" t="str">
        <f t="shared" si="22"/>
        <v/>
      </c>
      <c r="I283" s="121" t="str">
        <f t="shared" si="23"/>
        <v/>
      </c>
      <c r="J283" s="121" t="str">
        <f t="shared" si="24"/>
        <v/>
      </c>
      <c r="K283" s="58"/>
    </row>
    <row r="284" spans="1:11" s="33" customFormat="1" x14ac:dyDescent="0.2">
      <c r="A284" s="58">
        <v>114</v>
      </c>
      <c r="B284" s="59" t="str">
        <f t="shared" si="17"/>
        <v/>
      </c>
      <c r="C284" s="66" t="str">
        <f t="shared" si="18"/>
        <v/>
      </c>
      <c r="D284" s="66"/>
      <c r="E284" s="91" t="str">
        <f t="shared" si="19"/>
        <v/>
      </c>
      <c r="F284" s="121" t="str">
        <f t="shared" si="20"/>
        <v/>
      </c>
      <c r="G284" s="121" t="str">
        <f t="shared" si="21"/>
        <v/>
      </c>
      <c r="H284" s="121" t="str">
        <f t="shared" si="22"/>
        <v/>
      </c>
      <c r="I284" s="121" t="str">
        <f t="shared" si="23"/>
        <v/>
      </c>
      <c r="J284" s="121" t="str">
        <f t="shared" si="24"/>
        <v/>
      </c>
      <c r="K284" s="58"/>
    </row>
    <row r="285" spans="1:11" s="33" customFormat="1" x14ac:dyDescent="0.2">
      <c r="A285" s="58">
        <v>115</v>
      </c>
      <c r="B285" s="59" t="str">
        <f t="shared" si="17"/>
        <v/>
      </c>
      <c r="C285" s="66" t="str">
        <f t="shared" si="18"/>
        <v/>
      </c>
      <c r="D285" s="66"/>
      <c r="E285" s="91" t="str">
        <f t="shared" si="19"/>
        <v/>
      </c>
      <c r="F285" s="121" t="str">
        <f t="shared" si="20"/>
        <v/>
      </c>
      <c r="G285" s="121" t="str">
        <f t="shared" si="21"/>
        <v/>
      </c>
      <c r="H285" s="121" t="str">
        <f t="shared" si="22"/>
        <v/>
      </c>
      <c r="I285" s="121" t="str">
        <f t="shared" si="23"/>
        <v/>
      </c>
      <c r="J285" s="121" t="str">
        <f t="shared" si="24"/>
        <v/>
      </c>
      <c r="K285" s="58"/>
    </row>
    <row r="286" spans="1:11" s="33" customFormat="1" x14ac:dyDescent="0.2">
      <c r="A286" s="58">
        <v>116</v>
      </c>
      <c r="B286" s="59" t="str">
        <f t="shared" si="17"/>
        <v/>
      </c>
      <c r="C286" s="66" t="str">
        <f t="shared" si="18"/>
        <v/>
      </c>
      <c r="D286" s="66"/>
      <c r="E286" s="91" t="str">
        <f t="shared" si="19"/>
        <v/>
      </c>
      <c r="F286" s="121" t="str">
        <f t="shared" si="20"/>
        <v/>
      </c>
      <c r="G286" s="121" t="str">
        <f t="shared" si="21"/>
        <v/>
      </c>
      <c r="H286" s="121" t="str">
        <f t="shared" si="22"/>
        <v/>
      </c>
      <c r="I286" s="121" t="str">
        <f t="shared" si="23"/>
        <v/>
      </c>
      <c r="J286" s="121" t="str">
        <f t="shared" si="24"/>
        <v/>
      </c>
      <c r="K286" s="58"/>
    </row>
    <row r="287" spans="1:11" s="33" customFormat="1" x14ac:dyDescent="0.2">
      <c r="A287" s="58">
        <v>117</v>
      </c>
      <c r="B287" s="59" t="str">
        <f t="shared" si="17"/>
        <v/>
      </c>
      <c r="C287" s="66" t="str">
        <f t="shared" si="18"/>
        <v/>
      </c>
      <c r="D287" s="66"/>
      <c r="E287" s="91" t="str">
        <f t="shared" si="19"/>
        <v/>
      </c>
      <c r="F287" s="121" t="str">
        <f t="shared" si="20"/>
        <v/>
      </c>
      <c r="G287" s="121" t="str">
        <f t="shared" si="21"/>
        <v/>
      </c>
      <c r="H287" s="121" t="str">
        <f t="shared" si="22"/>
        <v/>
      </c>
      <c r="I287" s="121" t="str">
        <f t="shared" si="23"/>
        <v/>
      </c>
      <c r="J287" s="121" t="str">
        <f t="shared" si="24"/>
        <v/>
      </c>
      <c r="K287" s="58"/>
    </row>
    <row r="288" spans="1:11" s="33" customFormat="1" x14ac:dyDescent="0.2">
      <c r="A288" s="58">
        <v>118</v>
      </c>
      <c r="B288" s="59" t="str">
        <f t="shared" si="17"/>
        <v/>
      </c>
      <c r="C288" s="66" t="str">
        <f t="shared" si="18"/>
        <v/>
      </c>
      <c r="D288" s="66"/>
      <c r="E288" s="91" t="str">
        <f t="shared" si="19"/>
        <v/>
      </c>
      <c r="F288" s="121" t="str">
        <f t="shared" si="20"/>
        <v/>
      </c>
      <c r="G288" s="121" t="str">
        <f t="shared" si="21"/>
        <v/>
      </c>
      <c r="H288" s="121" t="str">
        <f t="shared" si="22"/>
        <v/>
      </c>
      <c r="I288" s="121" t="str">
        <f t="shared" si="23"/>
        <v/>
      </c>
      <c r="J288" s="121" t="str">
        <f t="shared" si="24"/>
        <v/>
      </c>
      <c r="K288" s="58"/>
    </row>
    <row r="289" spans="1:11" s="33" customFormat="1" x14ac:dyDescent="0.2">
      <c r="A289" s="58">
        <v>119</v>
      </c>
      <c r="B289" s="59" t="str">
        <f t="shared" si="17"/>
        <v/>
      </c>
      <c r="C289" s="66" t="str">
        <f t="shared" si="18"/>
        <v/>
      </c>
      <c r="D289" s="66"/>
      <c r="E289" s="91" t="str">
        <f t="shared" si="19"/>
        <v/>
      </c>
      <c r="F289" s="121" t="str">
        <f t="shared" si="20"/>
        <v/>
      </c>
      <c r="G289" s="121" t="str">
        <f t="shared" si="21"/>
        <v/>
      </c>
      <c r="H289" s="121" t="str">
        <f t="shared" si="22"/>
        <v/>
      </c>
      <c r="I289" s="121" t="str">
        <f t="shared" si="23"/>
        <v/>
      </c>
      <c r="J289" s="121" t="str">
        <f t="shared" si="24"/>
        <v/>
      </c>
      <c r="K289" s="58"/>
    </row>
    <row r="290" spans="1:11" s="33" customFormat="1" x14ac:dyDescent="0.2">
      <c r="A290" s="58">
        <v>120</v>
      </c>
      <c r="B290" s="59" t="str">
        <f t="shared" si="17"/>
        <v/>
      </c>
      <c r="C290" s="66" t="str">
        <f t="shared" si="18"/>
        <v/>
      </c>
      <c r="D290" s="66"/>
      <c r="E290" s="91" t="str">
        <f t="shared" si="19"/>
        <v/>
      </c>
      <c r="F290" s="121" t="str">
        <f t="shared" si="20"/>
        <v/>
      </c>
      <c r="G290" s="121" t="str">
        <f t="shared" si="21"/>
        <v/>
      </c>
      <c r="H290" s="121" t="str">
        <f t="shared" si="22"/>
        <v/>
      </c>
      <c r="I290" s="121" t="str">
        <f t="shared" si="23"/>
        <v/>
      </c>
      <c r="J290" s="121" t="str">
        <f t="shared" si="24"/>
        <v/>
      </c>
      <c r="K290" s="58"/>
    </row>
    <row r="291" spans="1:11" s="33" customFormat="1" x14ac:dyDescent="0.2">
      <c r="A291" s="58">
        <v>121</v>
      </c>
      <c r="B291" s="59" t="str">
        <f t="shared" si="17"/>
        <v/>
      </c>
      <c r="C291" s="66" t="str">
        <f t="shared" si="18"/>
        <v/>
      </c>
      <c r="D291" s="66"/>
      <c r="E291" s="91" t="str">
        <f t="shared" si="19"/>
        <v/>
      </c>
      <c r="F291" s="121" t="str">
        <f t="shared" si="20"/>
        <v/>
      </c>
      <c r="G291" s="121" t="str">
        <f t="shared" si="21"/>
        <v/>
      </c>
      <c r="H291" s="121" t="str">
        <f t="shared" si="22"/>
        <v/>
      </c>
      <c r="I291" s="121" t="str">
        <f t="shared" si="23"/>
        <v/>
      </c>
      <c r="J291" s="121" t="str">
        <f t="shared" si="24"/>
        <v/>
      </c>
      <c r="K291" s="58"/>
    </row>
    <row r="292" spans="1:11" s="33" customFormat="1" x14ac:dyDescent="0.2">
      <c r="A292" s="58">
        <v>122</v>
      </c>
      <c r="B292" s="59" t="str">
        <f t="shared" si="17"/>
        <v/>
      </c>
      <c r="C292" s="66" t="str">
        <f t="shared" si="18"/>
        <v/>
      </c>
      <c r="D292" s="66"/>
      <c r="E292" s="91" t="str">
        <f t="shared" si="19"/>
        <v/>
      </c>
      <c r="F292" s="121" t="str">
        <f t="shared" si="20"/>
        <v/>
      </c>
      <c r="G292" s="121" t="str">
        <f t="shared" si="21"/>
        <v/>
      </c>
      <c r="H292" s="121" t="str">
        <f t="shared" si="22"/>
        <v/>
      </c>
      <c r="I292" s="121" t="str">
        <f t="shared" si="23"/>
        <v/>
      </c>
      <c r="J292" s="121" t="str">
        <f t="shared" si="24"/>
        <v/>
      </c>
      <c r="K292" s="58"/>
    </row>
    <row r="293" spans="1:11" s="33" customFormat="1" x14ac:dyDescent="0.2">
      <c r="A293" s="58">
        <v>123</v>
      </c>
      <c r="B293" s="59" t="str">
        <f t="shared" si="17"/>
        <v/>
      </c>
      <c r="C293" s="66" t="str">
        <f t="shared" si="18"/>
        <v/>
      </c>
      <c r="D293" s="66"/>
      <c r="E293" s="91" t="str">
        <f t="shared" si="19"/>
        <v/>
      </c>
      <c r="F293" s="121" t="str">
        <f t="shared" si="20"/>
        <v/>
      </c>
      <c r="G293" s="121" t="str">
        <f t="shared" si="21"/>
        <v/>
      </c>
      <c r="H293" s="121" t="str">
        <f t="shared" si="22"/>
        <v/>
      </c>
      <c r="I293" s="121" t="str">
        <f t="shared" si="23"/>
        <v/>
      </c>
      <c r="J293" s="121" t="str">
        <f t="shared" si="24"/>
        <v/>
      </c>
      <c r="K293" s="58"/>
    </row>
    <row r="294" spans="1:11" s="33" customFormat="1" x14ac:dyDescent="0.2">
      <c r="A294" s="58">
        <v>124</v>
      </c>
      <c r="B294" s="59" t="str">
        <f t="shared" si="17"/>
        <v/>
      </c>
      <c r="C294" s="66" t="str">
        <f t="shared" si="18"/>
        <v/>
      </c>
      <c r="D294" s="66"/>
      <c r="E294" s="91" t="str">
        <f t="shared" si="19"/>
        <v/>
      </c>
      <c r="F294" s="121" t="str">
        <f t="shared" si="20"/>
        <v/>
      </c>
      <c r="G294" s="121" t="str">
        <f t="shared" si="21"/>
        <v/>
      </c>
      <c r="H294" s="121" t="str">
        <f t="shared" si="22"/>
        <v/>
      </c>
      <c r="I294" s="121" t="str">
        <f t="shared" si="23"/>
        <v/>
      </c>
      <c r="J294" s="121" t="str">
        <f t="shared" si="24"/>
        <v/>
      </c>
      <c r="K294" s="58"/>
    </row>
    <row r="295" spans="1:11" s="33" customFormat="1" x14ac:dyDescent="0.2">
      <c r="A295" s="58">
        <v>125</v>
      </c>
      <c r="B295" s="59" t="str">
        <f t="shared" si="17"/>
        <v/>
      </c>
      <c r="C295" s="66" t="str">
        <f t="shared" si="18"/>
        <v/>
      </c>
      <c r="D295" s="66"/>
      <c r="E295" s="91" t="str">
        <f t="shared" si="19"/>
        <v/>
      </c>
      <c r="F295" s="121" t="str">
        <f t="shared" si="20"/>
        <v/>
      </c>
      <c r="G295" s="121" t="str">
        <f t="shared" si="21"/>
        <v/>
      </c>
      <c r="H295" s="121" t="str">
        <f t="shared" si="22"/>
        <v/>
      </c>
      <c r="I295" s="121" t="str">
        <f t="shared" si="23"/>
        <v/>
      </c>
      <c r="J295" s="121" t="str">
        <f t="shared" si="24"/>
        <v/>
      </c>
      <c r="K295" s="58"/>
    </row>
    <row r="296" spans="1:11" s="33" customFormat="1" x14ac:dyDescent="0.2">
      <c r="A296" s="58">
        <v>126</v>
      </c>
      <c r="B296" s="59" t="str">
        <f t="shared" si="17"/>
        <v/>
      </c>
      <c r="C296" s="66" t="str">
        <f t="shared" si="18"/>
        <v/>
      </c>
      <c r="D296" s="66"/>
      <c r="E296" s="91" t="str">
        <f t="shared" si="19"/>
        <v/>
      </c>
      <c r="F296" s="121" t="str">
        <f t="shared" si="20"/>
        <v/>
      </c>
      <c r="G296" s="121" t="str">
        <f t="shared" si="21"/>
        <v/>
      </c>
      <c r="H296" s="121" t="str">
        <f t="shared" si="22"/>
        <v/>
      </c>
      <c r="I296" s="121" t="str">
        <f t="shared" si="23"/>
        <v/>
      </c>
      <c r="J296" s="121" t="str">
        <f t="shared" si="24"/>
        <v/>
      </c>
      <c r="K296" s="58"/>
    </row>
    <row r="297" spans="1:11" s="33" customFormat="1" x14ac:dyDescent="0.2">
      <c r="A297" s="58">
        <v>127</v>
      </c>
      <c r="B297" s="59" t="str">
        <f t="shared" si="17"/>
        <v/>
      </c>
      <c r="C297" s="66" t="str">
        <f t="shared" si="18"/>
        <v/>
      </c>
      <c r="D297" s="66"/>
      <c r="E297" s="91" t="str">
        <f t="shared" si="19"/>
        <v/>
      </c>
      <c r="F297" s="121" t="str">
        <f t="shared" si="20"/>
        <v/>
      </c>
      <c r="G297" s="121" t="str">
        <f t="shared" si="21"/>
        <v/>
      </c>
      <c r="H297" s="121" t="str">
        <f t="shared" si="22"/>
        <v/>
      </c>
      <c r="I297" s="121" t="str">
        <f t="shared" si="23"/>
        <v/>
      </c>
      <c r="J297" s="121" t="str">
        <f t="shared" si="24"/>
        <v/>
      </c>
      <c r="K297" s="58"/>
    </row>
    <row r="298" spans="1:11" s="33" customFormat="1" x14ac:dyDescent="0.2">
      <c r="A298" s="58">
        <v>128</v>
      </c>
      <c r="B298" s="59" t="str">
        <f t="shared" si="17"/>
        <v/>
      </c>
      <c r="C298" s="66" t="str">
        <f t="shared" si="18"/>
        <v/>
      </c>
      <c r="D298" s="66"/>
      <c r="E298" s="91" t="str">
        <f t="shared" si="19"/>
        <v/>
      </c>
      <c r="F298" s="121" t="str">
        <f t="shared" si="20"/>
        <v/>
      </c>
      <c r="G298" s="121" t="str">
        <f t="shared" si="21"/>
        <v/>
      </c>
      <c r="H298" s="121" t="str">
        <f t="shared" si="22"/>
        <v/>
      </c>
      <c r="I298" s="121" t="str">
        <f t="shared" si="23"/>
        <v/>
      </c>
      <c r="J298" s="121" t="str">
        <f t="shared" si="24"/>
        <v/>
      </c>
      <c r="K298" s="58"/>
    </row>
    <row r="299" spans="1:11" s="33" customFormat="1" x14ac:dyDescent="0.2">
      <c r="A299" s="58">
        <v>129</v>
      </c>
      <c r="B299" s="59" t="str">
        <f t="shared" si="17"/>
        <v/>
      </c>
      <c r="C299" s="66" t="str">
        <f t="shared" si="18"/>
        <v/>
      </c>
      <c r="D299" s="66"/>
      <c r="E299" s="91" t="str">
        <f t="shared" si="19"/>
        <v/>
      </c>
      <c r="F299" s="121" t="str">
        <f t="shared" si="20"/>
        <v/>
      </c>
      <c r="G299" s="121" t="str">
        <f t="shared" si="21"/>
        <v/>
      </c>
      <c r="H299" s="121" t="str">
        <f t="shared" si="22"/>
        <v/>
      </c>
      <c r="I299" s="121" t="str">
        <f t="shared" si="23"/>
        <v/>
      </c>
      <c r="J299" s="121" t="str">
        <f t="shared" si="24"/>
        <v/>
      </c>
      <c r="K299" s="58"/>
    </row>
    <row r="300" spans="1:11" s="33" customFormat="1" x14ac:dyDescent="0.2">
      <c r="A300" s="58">
        <v>130</v>
      </c>
      <c r="B300" s="59" t="str">
        <f t="shared" si="17"/>
        <v/>
      </c>
      <c r="C300" s="66" t="str">
        <f t="shared" si="18"/>
        <v/>
      </c>
      <c r="D300" s="66"/>
      <c r="E300" s="91" t="str">
        <f t="shared" si="19"/>
        <v/>
      </c>
      <c r="F300" s="121" t="str">
        <f t="shared" si="20"/>
        <v/>
      </c>
      <c r="G300" s="121" t="str">
        <f t="shared" si="21"/>
        <v/>
      </c>
      <c r="H300" s="121" t="str">
        <f t="shared" si="22"/>
        <v/>
      </c>
      <c r="I300" s="121" t="str">
        <f t="shared" si="23"/>
        <v/>
      </c>
      <c r="J300" s="121" t="str">
        <f t="shared" si="24"/>
        <v/>
      </c>
      <c r="K300" s="58"/>
    </row>
    <row r="301" spans="1:11" s="33" customFormat="1" x14ac:dyDescent="0.2">
      <c r="A301" s="58">
        <v>131</v>
      </c>
      <c r="B301" s="59" t="str">
        <f>IF(INDEX(TABELLE_INPUT_MATRIX,A301,1)&gt;0,INDEX(TABELLE_INPUT_MATRIX,A301,1),"")</f>
        <v/>
      </c>
      <c r="C301" s="66" t="str">
        <f>IF(ISNUMBER($B301),VLOOKUP(INDEX(TABELLE_INPUT_MATRIX,A301,2),PUNKTTYP_MATRIX_MELDUNG,4,FALSE),"")</f>
        <v/>
      </c>
      <c r="D301" s="66"/>
      <c r="E301" s="91" t="str">
        <f>IF(ISNUMBER($B301),VLOOKUP(INDEX(TABELLE_INPUT_MATRIX,A301,3),MATERIAL_MATRIX_MELDUNG,4,FALSE),"")</f>
        <v/>
      </c>
      <c r="F301" s="121" t="str">
        <f>IF(ISNUMBER($B301),INDEX(TABELLE_INPUT_MATRIX,A301,5),"")</f>
        <v/>
      </c>
      <c r="G301" s="121" t="str">
        <f>IF(ISNUMBER($B301),INDEX(TABELLE_INPUT_MATRIX,A301,6),"")</f>
        <v/>
      </c>
      <c r="H301" s="121" t="str">
        <f>IF(ISNUMBER($B301),INDEX(TABELLE_INPUT_MATRIX,A301,7),"")</f>
        <v/>
      </c>
      <c r="I301" s="121" t="str">
        <f>IF(ISNUMBER($B301),INDEX(TABELLE_INPUT_MATRIX,A301,8),"")</f>
        <v/>
      </c>
      <c r="J301" s="121" t="str">
        <f>IF(ISNUMBER($B301),VLOOKUP(INDEX(TABELLE_INPUT_MATRIX,A301,4),GENAUIGKEIT_MATRIX_MELDUNG,4,FALSE),"")</f>
        <v/>
      </c>
      <c r="K301" s="58"/>
    </row>
    <row r="302" spans="1:11" s="33" customFormat="1" x14ac:dyDescent="0.2">
      <c r="A302" s="58">
        <v>132</v>
      </c>
      <c r="B302" s="59" t="str">
        <f>IF(INDEX(TABELLE_INPUT_MATRIX,A302,1)&gt;0,INDEX(TABELLE_INPUT_MATRIX,A302,1),"")</f>
        <v/>
      </c>
      <c r="C302" s="66" t="str">
        <f>IF(ISNUMBER($B302),VLOOKUP(INDEX(TABELLE_INPUT_MATRIX,A302,2),PUNKTTYP_MATRIX_MELDUNG,4,FALSE),"")</f>
        <v/>
      </c>
      <c r="D302" s="66"/>
      <c r="E302" s="91" t="str">
        <f>IF(ISNUMBER($B302),VLOOKUP(INDEX(TABELLE_INPUT_MATRIX,A302,3),MATERIAL_MATRIX_MELDUNG,4,FALSE),"")</f>
        <v/>
      </c>
      <c r="F302" s="121" t="str">
        <f>IF(ISNUMBER($B302),INDEX(TABELLE_INPUT_MATRIX,A302,5),"")</f>
        <v/>
      </c>
      <c r="G302" s="121" t="str">
        <f>IF(ISNUMBER($B302),INDEX(TABELLE_INPUT_MATRIX,A302,6),"")</f>
        <v/>
      </c>
      <c r="H302" s="121" t="str">
        <f>IF(ISNUMBER($B302),INDEX(TABELLE_INPUT_MATRIX,A302,7),"")</f>
        <v/>
      </c>
      <c r="I302" s="121" t="str">
        <f>IF(ISNUMBER($B302),INDEX(TABELLE_INPUT_MATRIX,A302,8),"")</f>
        <v/>
      </c>
      <c r="J302" s="121" t="str">
        <f>IF(ISNUMBER($B302),VLOOKUP(INDEX(TABELLE_INPUT_MATRIX,A302,4),GENAUIGKEIT_MATRIX_MELDUNG,4,FALSE),"")</f>
        <v/>
      </c>
      <c r="K302" s="58"/>
    </row>
    <row r="303" spans="1:11" s="33" customFormat="1" x14ac:dyDescent="0.2">
      <c r="A303" s="58">
        <v>133</v>
      </c>
      <c r="B303" s="59" t="str">
        <f>IF(INDEX(TABELLE_INPUT_MATRIX,A303,1)&gt;0,INDEX(TABELLE_INPUT_MATRIX,A303,1),"")</f>
        <v/>
      </c>
      <c r="C303" s="66" t="str">
        <f>IF(ISNUMBER($B303),VLOOKUP(INDEX(TABELLE_INPUT_MATRIX,A303,2),PUNKTTYP_MATRIX_MELDUNG,4,FALSE),"")</f>
        <v/>
      </c>
      <c r="D303" s="66"/>
      <c r="E303" s="91" t="str">
        <f>IF(ISNUMBER($B303),VLOOKUP(INDEX(TABELLE_INPUT_MATRIX,A303,3),MATERIAL_MATRIX_MELDUNG,4,FALSE),"")</f>
        <v/>
      </c>
      <c r="F303" s="121" t="str">
        <f>IF(ISNUMBER($B303),INDEX(TABELLE_INPUT_MATRIX,A303,5),"")</f>
        <v/>
      </c>
      <c r="G303" s="121" t="str">
        <f>IF(ISNUMBER($B303),INDEX(TABELLE_INPUT_MATRIX,A303,6),"")</f>
        <v/>
      </c>
      <c r="H303" s="121" t="str">
        <f>IF(ISNUMBER($B303),INDEX(TABELLE_INPUT_MATRIX,A303,7),"")</f>
        <v/>
      </c>
      <c r="I303" s="121" t="str">
        <f>IF(ISNUMBER($B303),INDEX(TABELLE_INPUT_MATRIX,A303,8),"")</f>
        <v/>
      </c>
      <c r="J303" s="121" t="str">
        <f>IF(ISNUMBER($B303),VLOOKUP(INDEX(TABELLE_INPUT_MATRIX,A303,4),GENAUIGKEIT_MATRIX_MELDUNG,4,FALSE),"")</f>
        <v/>
      </c>
      <c r="K303" s="58"/>
    </row>
    <row r="304" spans="1:11" s="33" customFormat="1" x14ac:dyDescent="0.2">
      <c r="A304" s="58">
        <v>134</v>
      </c>
      <c r="B304" s="59" t="str">
        <f>IF(INDEX(TABELLE_INPUT_MATRIX,A304,1)&gt;0,INDEX(TABELLE_INPUT_MATRIX,A304,1),"")</f>
        <v/>
      </c>
      <c r="C304" s="66" t="str">
        <f>IF(ISNUMBER($B304),VLOOKUP(INDEX(TABELLE_INPUT_MATRIX,A304,2),PUNKTTYP_MATRIX_MELDUNG,4,FALSE),"")</f>
        <v/>
      </c>
      <c r="D304" s="66"/>
      <c r="E304" s="91" t="str">
        <f>IF(ISNUMBER($B304),VLOOKUP(INDEX(TABELLE_INPUT_MATRIX,A304,3),MATERIAL_MATRIX_MELDUNG,4,FALSE),"")</f>
        <v/>
      </c>
      <c r="F304" s="121" t="str">
        <f>IF(ISNUMBER($B304),INDEX(TABELLE_INPUT_MATRIX,A304,5),"")</f>
        <v/>
      </c>
      <c r="G304" s="121" t="str">
        <f>IF(ISNUMBER($B304),INDEX(TABELLE_INPUT_MATRIX,A304,6),"")</f>
        <v/>
      </c>
      <c r="H304" s="121" t="str">
        <f>IF(ISNUMBER($B304),INDEX(TABELLE_INPUT_MATRIX,A304,7),"")</f>
        <v/>
      </c>
      <c r="I304" s="121" t="str">
        <f>IF(ISNUMBER($B304),INDEX(TABELLE_INPUT_MATRIX,A304,8),"")</f>
        <v/>
      </c>
      <c r="J304" s="121" t="str">
        <f>IF(ISNUMBER($B304),VLOOKUP(INDEX(TABELLE_INPUT_MATRIX,A304,4),GENAUIGKEIT_MATRIX_MELDUNG,4,FALSE),"")</f>
        <v/>
      </c>
      <c r="K304" s="58"/>
    </row>
    <row r="305" spans="1:11" ht="12.75" customHeight="1" x14ac:dyDescent="0.2">
      <c r="A305" s="58">
        <v>135</v>
      </c>
      <c r="B305" s="59" t="str">
        <f>IF(INDEX(TABELLE_INPUT_MATRIX,A305,1)&gt;0,INDEX(TABELLE_INPUT_MATRIX,A305,1),"")</f>
        <v/>
      </c>
      <c r="C305" s="66" t="str">
        <f>IF(ISNUMBER($B305),VLOOKUP(INDEX(TABELLE_INPUT_MATRIX,A305,2),PUNKTTYP_MATRIX_MELDUNG,4,FALSE),"")</f>
        <v/>
      </c>
      <c r="D305" s="66"/>
      <c r="E305" s="91" t="str">
        <f>IF(ISNUMBER($B305),VLOOKUP(INDEX(TABELLE_INPUT_MATRIX,A305,3),MATERIAL_MATRIX_MELDUNG,4,FALSE),"")</f>
        <v/>
      </c>
      <c r="F305" s="121" t="str">
        <f>IF(ISNUMBER($B305),INDEX(TABELLE_INPUT_MATRIX,A305,5),"")</f>
        <v/>
      </c>
      <c r="G305" s="121" t="str">
        <f>IF(ISNUMBER($B305),INDEX(TABELLE_INPUT_MATRIX,A305,6),"")</f>
        <v/>
      </c>
      <c r="H305" s="121" t="str">
        <f>IF(ISNUMBER($B305),INDEX(TABELLE_INPUT_MATRIX,A305,7),"")</f>
        <v/>
      </c>
      <c r="I305" s="121" t="str">
        <f>IF(ISNUMBER($B305),INDEX(TABELLE_INPUT_MATRIX,A305,8),"")</f>
        <v/>
      </c>
      <c r="J305" s="121" t="str">
        <f>IF(ISNUMBER($B305),VLOOKUP(INDEX(TABELLE_INPUT_MATRIX,A305,4),GENAUIGKEIT_MATRIX_MELDUNG,4,FALSE),"")</f>
        <v/>
      </c>
    </row>
    <row r="306" spans="1:11" x14ac:dyDescent="0.2">
      <c r="E306" s="58"/>
      <c r="F306" s="58"/>
      <c r="G306" s="58"/>
      <c r="H306" s="58"/>
      <c r="I306" s="58"/>
      <c r="J306" s="58"/>
    </row>
    <row r="307" spans="1:11" x14ac:dyDescent="0.2">
      <c r="B307" s="58" t="str">
        <f>IF(B261&lt;&gt;"",MELDUNG_UNTERSCHRIFT_D_TEXT,"")</f>
        <v/>
      </c>
      <c r="I307" s="103" t="str">
        <f>IF(B261&lt;&gt;"",MELDUNG_MELDEDATUM_D_TEXT,"")</f>
        <v/>
      </c>
    </row>
    <row r="308" spans="1:11" ht="12.75" customHeight="1" x14ac:dyDescent="0.2">
      <c r="B308" s="58" t="str">
        <f>IF(B261&lt;&gt;"",MELDUNG_UNTERSCHRIFT_I_TEXT,"")</f>
        <v/>
      </c>
      <c r="E308" s="59"/>
      <c r="F308" s="59"/>
      <c r="G308" s="59"/>
      <c r="H308" s="59"/>
      <c r="I308" s="103" t="str">
        <f>IF(B261&lt;&gt;"",MELDUNG_MELDEDATUM_I_TEXT,"")</f>
        <v/>
      </c>
      <c r="J308" s="175" t="str">
        <f>IF(B261&lt;&gt;"",(IF(ANLAGE_MELDEDATUM_INPUT=0,"",ANLAGE_MELDEDATUM_INPUT)),"")</f>
        <v/>
      </c>
      <c r="K308" s="175"/>
    </row>
    <row r="309" spans="1:11" s="33" customFormat="1" ht="20.100000000000001" customHeight="1" x14ac:dyDescent="0.2">
      <c r="A309" s="58"/>
    </row>
    <row r="310" spans="1:11" s="33" customFormat="1" x14ac:dyDescent="0.2">
      <c r="A310" s="58"/>
      <c r="K310" s="103" t="str">
        <f>IF(B261&lt;&gt;"","Seite/pagina 5 von/di "&amp;MELDUNG_SEITENANZAHL_TEXT,"")</f>
        <v/>
      </c>
    </row>
    <row r="311" spans="1:11" s="33" customFormat="1" x14ac:dyDescent="0.2">
      <c r="A311" s="58"/>
      <c r="B311" s="58"/>
      <c r="C311" s="58" t="s">
        <v>109</v>
      </c>
      <c r="D311" s="58"/>
      <c r="E311" s="59"/>
      <c r="F311" s="59"/>
      <c r="G311" s="59"/>
      <c r="H311" s="59"/>
      <c r="I311" s="59"/>
      <c r="J311" s="59"/>
      <c r="K311" s="58"/>
    </row>
    <row r="312" spans="1:11" s="33" customFormat="1" ht="24.75" customHeight="1" x14ac:dyDescent="0.2">
      <c r="A312" s="58"/>
      <c r="B312" s="106" t="s">
        <v>107</v>
      </c>
      <c r="C312" s="176" t="s">
        <v>132</v>
      </c>
      <c r="D312" s="177"/>
      <c r="E312" s="177"/>
      <c r="F312" s="177"/>
      <c r="G312" s="177"/>
      <c r="H312" s="177"/>
      <c r="I312" s="177"/>
      <c r="J312" s="177"/>
      <c r="K312" s="107"/>
    </row>
    <row r="313" spans="1:11" s="33" customFormat="1" ht="12" customHeight="1" x14ac:dyDescent="0.2">
      <c r="A313" s="58"/>
      <c r="B313" s="106" t="s">
        <v>108</v>
      </c>
      <c r="C313" s="108" t="s">
        <v>153</v>
      </c>
      <c r="D313" s="109"/>
      <c r="E313" s="110"/>
      <c r="F313" s="110"/>
      <c r="G313" s="110"/>
      <c r="H313" s="110"/>
      <c r="I313" s="110"/>
      <c r="J313" s="110"/>
      <c r="K313" s="107"/>
    </row>
    <row r="314" spans="1:11" ht="23.25" customHeight="1" x14ac:dyDescent="0.2">
      <c r="B314" s="106" t="s">
        <v>280</v>
      </c>
      <c r="C314" s="178" t="s">
        <v>291</v>
      </c>
      <c r="D314" s="178"/>
      <c r="E314" s="178"/>
      <c r="F314" s="178"/>
      <c r="G314" s="178"/>
      <c r="H314" s="178"/>
      <c r="I314" s="178"/>
      <c r="J314" s="178"/>
    </row>
    <row r="315" spans="1:11" s="33" customFormat="1" x14ac:dyDescent="0.2">
      <c r="A315" s="58"/>
      <c r="B315" s="58"/>
      <c r="C315" s="58"/>
      <c r="D315" s="58"/>
      <c r="E315" s="59"/>
      <c r="F315" s="59"/>
      <c r="G315" s="59"/>
      <c r="H315" s="59"/>
      <c r="I315" s="59"/>
      <c r="J315" s="59"/>
      <c r="K315" s="58"/>
    </row>
    <row r="316" spans="1:11" s="33" customFormat="1" x14ac:dyDescent="0.2">
      <c r="A316" s="58"/>
      <c r="B316" s="111" t="s">
        <v>63</v>
      </c>
      <c r="C316" s="112" t="s">
        <v>97</v>
      </c>
      <c r="D316" s="113"/>
      <c r="E316" s="114" t="s">
        <v>80</v>
      </c>
      <c r="F316" s="114" t="s">
        <v>99</v>
      </c>
      <c r="G316" s="114" t="s">
        <v>101</v>
      </c>
      <c r="H316" s="114" t="s">
        <v>102</v>
      </c>
      <c r="I316" s="114" t="s">
        <v>103</v>
      </c>
      <c r="J316" s="114" t="s">
        <v>81</v>
      </c>
      <c r="K316" s="58"/>
    </row>
    <row r="317" spans="1:11" s="33" customFormat="1" x14ac:dyDescent="0.2">
      <c r="A317" s="58"/>
      <c r="B317" s="115" t="s">
        <v>64</v>
      </c>
      <c r="C317" s="116" t="s">
        <v>98</v>
      </c>
      <c r="D317" s="117"/>
      <c r="E317" s="118" t="s">
        <v>83</v>
      </c>
      <c r="F317" s="118" t="s">
        <v>100</v>
      </c>
      <c r="G317" s="118" t="s">
        <v>104</v>
      </c>
      <c r="H317" s="118" t="s">
        <v>105</v>
      </c>
      <c r="I317" s="118" t="s">
        <v>106</v>
      </c>
      <c r="J317" s="118" t="s">
        <v>84</v>
      </c>
      <c r="K317" s="58"/>
    </row>
    <row r="318" spans="1:11" s="33" customFormat="1" ht="15.75" x14ac:dyDescent="0.2">
      <c r="A318" s="58"/>
      <c r="B318" s="119"/>
      <c r="C318" s="73"/>
      <c r="D318" s="75"/>
      <c r="E318" s="120" t="s">
        <v>107</v>
      </c>
      <c r="F318" s="120" t="s">
        <v>108</v>
      </c>
      <c r="G318" s="120" t="s">
        <v>108</v>
      </c>
      <c r="H318" s="119" t="s">
        <v>112</v>
      </c>
      <c r="I318" s="119" t="s">
        <v>112</v>
      </c>
      <c r="J318" s="120" t="s">
        <v>280</v>
      </c>
      <c r="K318" s="58"/>
    </row>
    <row r="319" spans="1:11" s="33" customFormat="1" x14ac:dyDescent="0.2">
      <c r="A319" s="58">
        <v>136</v>
      </c>
      <c r="B319" s="59" t="str">
        <f t="shared" ref="B319:B358" si="25">IF(INDEX(TABELLE_INPUT_MATRIX,A319,1)&gt;0,INDEX(TABELLE_INPUT_MATRIX,A319,1),"")</f>
        <v/>
      </c>
      <c r="C319" s="66" t="str">
        <f t="shared" ref="C319:C358" si="26">IF(ISNUMBER($B319),VLOOKUP(INDEX(TABELLE_INPUT_MATRIX,A319,2),PUNKTTYP_MATRIX_MELDUNG,4,FALSE),"")</f>
        <v/>
      </c>
      <c r="D319" s="66"/>
      <c r="E319" s="91" t="str">
        <f t="shared" ref="E319:E358" si="27">IF(ISNUMBER($B319),VLOOKUP(INDEX(TABELLE_INPUT_MATRIX,A319,3),MATERIAL_MATRIX_MELDUNG,4,FALSE),"")</f>
        <v/>
      </c>
      <c r="F319" s="121" t="str">
        <f t="shared" ref="F319:F358" si="28">IF(ISNUMBER($B319),INDEX(TABELLE_INPUT_MATRIX,A319,5),"")</f>
        <v/>
      </c>
      <c r="G319" s="121" t="str">
        <f t="shared" ref="G319:G358" si="29">IF(ISNUMBER($B319),INDEX(TABELLE_INPUT_MATRIX,A319,6),"")</f>
        <v/>
      </c>
      <c r="H319" s="121" t="str">
        <f t="shared" ref="H319:H358" si="30">IF(ISNUMBER($B319),INDEX(TABELLE_INPUT_MATRIX,A319,7),"")</f>
        <v/>
      </c>
      <c r="I319" s="121" t="str">
        <f t="shared" ref="I319:I358" si="31">IF(ISNUMBER($B319),INDEX(TABELLE_INPUT_MATRIX,A319,8),"")</f>
        <v/>
      </c>
      <c r="J319" s="121" t="str">
        <f t="shared" ref="J319:J358" si="32">IF(ISNUMBER($B319),VLOOKUP(INDEX(TABELLE_INPUT_MATRIX,A319,4),GENAUIGKEIT_MATRIX_MELDUNG,4,FALSE),"")</f>
        <v/>
      </c>
      <c r="K319" s="58"/>
    </row>
    <row r="320" spans="1:11" s="33" customFormat="1" x14ac:dyDescent="0.2">
      <c r="A320" s="58">
        <v>137</v>
      </c>
      <c r="B320" s="59" t="str">
        <f t="shared" si="25"/>
        <v/>
      </c>
      <c r="C320" s="66" t="str">
        <f t="shared" si="26"/>
        <v/>
      </c>
      <c r="D320" s="66"/>
      <c r="E320" s="91" t="str">
        <f t="shared" si="27"/>
        <v/>
      </c>
      <c r="F320" s="121" t="str">
        <f t="shared" si="28"/>
        <v/>
      </c>
      <c r="G320" s="121" t="str">
        <f t="shared" si="29"/>
        <v/>
      </c>
      <c r="H320" s="121" t="str">
        <f t="shared" si="30"/>
        <v/>
      </c>
      <c r="I320" s="121" t="str">
        <f t="shared" si="31"/>
        <v/>
      </c>
      <c r="J320" s="121" t="str">
        <f t="shared" si="32"/>
        <v/>
      </c>
    </row>
    <row r="321" spans="1:10" s="33" customFormat="1" x14ac:dyDescent="0.2">
      <c r="A321" s="58">
        <v>138</v>
      </c>
      <c r="B321" s="59" t="str">
        <f t="shared" si="25"/>
        <v/>
      </c>
      <c r="C321" s="66" t="str">
        <f t="shared" si="26"/>
        <v/>
      </c>
      <c r="D321" s="66"/>
      <c r="E321" s="91" t="str">
        <f t="shared" si="27"/>
        <v/>
      </c>
      <c r="F321" s="121" t="str">
        <f t="shared" si="28"/>
        <v/>
      </c>
      <c r="G321" s="121" t="str">
        <f t="shared" si="29"/>
        <v/>
      </c>
      <c r="H321" s="121" t="str">
        <f t="shared" si="30"/>
        <v/>
      </c>
      <c r="I321" s="121" t="str">
        <f t="shared" si="31"/>
        <v/>
      </c>
      <c r="J321" s="121" t="str">
        <f t="shared" si="32"/>
        <v/>
      </c>
    </row>
    <row r="322" spans="1:10" s="33" customFormat="1" x14ac:dyDescent="0.2">
      <c r="A322" s="58">
        <v>139</v>
      </c>
      <c r="B322" s="59" t="str">
        <f t="shared" si="25"/>
        <v/>
      </c>
      <c r="C322" s="66" t="str">
        <f t="shared" si="26"/>
        <v/>
      </c>
      <c r="D322" s="66"/>
      <c r="E322" s="91" t="str">
        <f t="shared" si="27"/>
        <v/>
      </c>
      <c r="F322" s="121" t="str">
        <f t="shared" si="28"/>
        <v/>
      </c>
      <c r="G322" s="121" t="str">
        <f t="shared" si="29"/>
        <v/>
      </c>
      <c r="H322" s="121" t="str">
        <f t="shared" si="30"/>
        <v/>
      </c>
      <c r="I322" s="121" t="str">
        <f t="shared" si="31"/>
        <v/>
      </c>
      <c r="J322" s="121" t="str">
        <f t="shared" si="32"/>
        <v/>
      </c>
    </row>
    <row r="323" spans="1:10" s="33" customFormat="1" x14ac:dyDescent="0.2">
      <c r="A323" s="58">
        <v>140</v>
      </c>
      <c r="B323" s="59" t="str">
        <f t="shared" si="25"/>
        <v/>
      </c>
      <c r="C323" s="66" t="str">
        <f t="shared" si="26"/>
        <v/>
      </c>
      <c r="D323" s="66"/>
      <c r="E323" s="91" t="str">
        <f t="shared" si="27"/>
        <v/>
      </c>
      <c r="F323" s="121" t="str">
        <f t="shared" si="28"/>
        <v/>
      </c>
      <c r="G323" s="121" t="str">
        <f t="shared" si="29"/>
        <v/>
      </c>
      <c r="H323" s="121" t="str">
        <f t="shared" si="30"/>
        <v/>
      </c>
      <c r="I323" s="121" t="str">
        <f t="shared" si="31"/>
        <v/>
      </c>
      <c r="J323" s="121" t="str">
        <f t="shared" si="32"/>
        <v/>
      </c>
    </row>
    <row r="324" spans="1:10" s="33" customFormat="1" x14ac:dyDescent="0.2">
      <c r="A324" s="58">
        <v>141</v>
      </c>
      <c r="B324" s="59" t="str">
        <f t="shared" si="25"/>
        <v/>
      </c>
      <c r="C324" s="66" t="str">
        <f t="shared" si="26"/>
        <v/>
      </c>
      <c r="D324" s="66"/>
      <c r="E324" s="91" t="str">
        <f t="shared" si="27"/>
        <v/>
      </c>
      <c r="F324" s="121" t="str">
        <f t="shared" si="28"/>
        <v/>
      </c>
      <c r="G324" s="121" t="str">
        <f t="shared" si="29"/>
        <v/>
      </c>
      <c r="H324" s="121" t="str">
        <f t="shared" si="30"/>
        <v/>
      </c>
      <c r="I324" s="121" t="str">
        <f t="shared" si="31"/>
        <v/>
      </c>
      <c r="J324" s="121" t="str">
        <f t="shared" si="32"/>
        <v/>
      </c>
    </row>
    <row r="325" spans="1:10" s="33" customFormat="1" x14ac:dyDescent="0.2">
      <c r="A325" s="58">
        <v>142</v>
      </c>
      <c r="B325" s="59" t="str">
        <f t="shared" si="25"/>
        <v/>
      </c>
      <c r="C325" s="66" t="str">
        <f t="shared" si="26"/>
        <v/>
      </c>
      <c r="D325" s="66"/>
      <c r="E325" s="91" t="str">
        <f t="shared" si="27"/>
        <v/>
      </c>
      <c r="F325" s="121" t="str">
        <f t="shared" si="28"/>
        <v/>
      </c>
      <c r="G325" s="121" t="str">
        <f t="shared" si="29"/>
        <v/>
      </c>
      <c r="H325" s="121" t="str">
        <f t="shared" si="30"/>
        <v/>
      </c>
      <c r="I325" s="121" t="str">
        <f t="shared" si="31"/>
        <v/>
      </c>
      <c r="J325" s="121" t="str">
        <f t="shared" si="32"/>
        <v/>
      </c>
    </row>
    <row r="326" spans="1:10" s="33" customFormat="1" x14ac:dyDescent="0.2">
      <c r="A326" s="58">
        <v>143</v>
      </c>
      <c r="B326" s="59" t="str">
        <f t="shared" si="25"/>
        <v/>
      </c>
      <c r="C326" s="66" t="str">
        <f t="shared" si="26"/>
        <v/>
      </c>
      <c r="D326" s="66"/>
      <c r="E326" s="91" t="str">
        <f t="shared" si="27"/>
        <v/>
      </c>
      <c r="F326" s="121" t="str">
        <f t="shared" si="28"/>
        <v/>
      </c>
      <c r="G326" s="121" t="str">
        <f t="shared" si="29"/>
        <v/>
      </c>
      <c r="H326" s="121" t="str">
        <f t="shared" si="30"/>
        <v/>
      </c>
      <c r="I326" s="121" t="str">
        <f t="shared" si="31"/>
        <v/>
      </c>
      <c r="J326" s="121" t="str">
        <f t="shared" si="32"/>
        <v/>
      </c>
    </row>
    <row r="327" spans="1:10" s="33" customFormat="1" x14ac:dyDescent="0.2">
      <c r="A327" s="58">
        <v>144</v>
      </c>
      <c r="B327" s="59" t="str">
        <f t="shared" si="25"/>
        <v/>
      </c>
      <c r="C327" s="66" t="str">
        <f t="shared" si="26"/>
        <v/>
      </c>
      <c r="D327" s="66"/>
      <c r="E327" s="91" t="str">
        <f t="shared" si="27"/>
        <v/>
      </c>
      <c r="F327" s="121" t="str">
        <f t="shared" si="28"/>
        <v/>
      </c>
      <c r="G327" s="121" t="str">
        <f t="shared" si="29"/>
        <v/>
      </c>
      <c r="H327" s="121" t="str">
        <f t="shared" si="30"/>
        <v/>
      </c>
      <c r="I327" s="121" t="str">
        <f t="shared" si="31"/>
        <v/>
      </c>
      <c r="J327" s="121" t="str">
        <f t="shared" si="32"/>
        <v/>
      </c>
    </row>
    <row r="328" spans="1:10" s="33" customFormat="1" x14ac:dyDescent="0.2">
      <c r="A328" s="58">
        <v>145</v>
      </c>
      <c r="B328" s="59" t="str">
        <f t="shared" si="25"/>
        <v/>
      </c>
      <c r="C328" s="66" t="str">
        <f t="shared" si="26"/>
        <v/>
      </c>
      <c r="D328" s="66"/>
      <c r="E328" s="91" t="str">
        <f t="shared" si="27"/>
        <v/>
      </c>
      <c r="F328" s="121" t="str">
        <f t="shared" si="28"/>
        <v/>
      </c>
      <c r="G328" s="121" t="str">
        <f t="shared" si="29"/>
        <v/>
      </c>
      <c r="H328" s="121" t="str">
        <f t="shared" si="30"/>
        <v/>
      </c>
      <c r="I328" s="121" t="str">
        <f t="shared" si="31"/>
        <v/>
      </c>
      <c r="J328" s="121" t="str">
        <f t="shared" si="32"/>
        <v/>
      </c>
    </row>
    <row r="329" spans="1:10" s="33" customFormat="1" x14ac:dyDescent="0.2">
      <c r="A329" s="58">
        <v>146</v>
      </c>
      <c r="B329" s="59" t="str">
        <f t="shared" si="25"/>
        <v/>
      </c>
      <c r="C329" s="66" t="str">
        <f t="shared" si="26"/>
        <v/>
      </c>
      <c r="D329" s="66"/>
      <c r="E329" s="91" t="str">
        <f t="shared" si="27"/>
        <v/>
      </c>
      <c r="F329" s="121" t="str">
        <f t="shared" si="28"/>
        <v/>
      </c>
      <c r="G329" s="121" t="str">
        <f t="shared" si="29"/>
        <v/>
      </c>
      <c r="H329" s="121" t="str">
        <f t="shared" si="30"/>
        <v/>
      </c>
      <c r="I329" s="121" t="str">
        <f t="shared" si="31"/>
        <v/>
      </c>
      <c r="J329" s="121" t="str">
        <f t="shared" si="32"/>
        <v/>
      </c>
    </row>
    <row r="330" spans="1:10" s="33" customFormat="1" x14ac:dyDescent="0.2">
      <c r="A330" s="58">
        <v>147</v>
      </c>
      <c r="B330" s="59" t="str">
        <f t="shared" si="25"/>
        <v/>
      </c>
      <c r="C330" s="66" t="str">
        <f t="shared" si="26"/>
        <v/>
      </c>
      <c r="D330" s="66"/>
      <c r="E330" s="91" t="str">
        <f t="shared" si="27"/>
        <v/>
      </c>
      <c r="F330" s="121" t="str">
        <f t="shared" si="28"/>
        <v/>
      </c>
      <c r="G330" s="121" t="str">
        <f t="shared" si="29"/>
        <v/>
      </c>
      <c r="H330" s="121" t="str">
        <f t="shared" si="30"/>
        <v/>
      </c>
      <c r="I330" s="121" t="str">
        <f t="shared" si="31"/>
        <v/>
      </c>
      <c r="J330" s="121" t="str">
        <f t="shared" si="32"/>
        <v/>
      </c>
    </row>
    <row r="331" spans="1:10" s="33" customFormat="1" x14ac:dyDescent="0.2">
      <c r="A331" s="58">
        <v>148</v>
      </c>
      <c r="B331" s="59" t="str">
        <f t="shared" si="25"/>
        <v/>
      </c>
      <c r="C331" s="66" t="str">
        <f t="shared" si="26"/>
        <v/>
      </c>
      <c r="D331" s="66"/>
      <c r="E331" s="91" t="str">
        <f t="shared" si="27"/>
        <v/>
      </c>
      <c r="F331" s="121" t="str">
        <f t="shared" si="28"/>
        <v/>
      </c>
      <c r="G331" s="121" t="str">
        <f t="shared" si="29"/>
        <v/>
      </c>
      <c r="H331" s="121" t="str">
        <f t="shared" si="30"/>
        <v/>
      </c>
      <c r="I331" s="121" t="str">
        <f t="shared" si="31"/>
        <v/>
      </c>
      <c r="J331" s="121" t="str">
        <f t="shared" si="32"/>
        <v/>
      </c>
    </row>
    <row r="332" spans="1:10" s="33" customFormat="1" x14ac:dyDescent="0.2">
      <c r="A332" s="58">
        <v>149</v>
      </c>
      <c r="B332" s="59" t="str">
        <f t="shared" si="25"/>
        <v/>
      </c>
      <c r="C332" s="66" t="str">
        <f t="shared" si="26"/>
        <v/>
      </c>
      <c r="D332" s="66"/>
      <c r="E332" s="91" t="str">
        <f t="shared" si="27"/>
        <v/>
      </c>
      <c r="F332" s="121" t="str">
        <f t="shared" si="28"/>
        <v/>
      </c>
      <c r="G332" s="121" t="str">
        <f t="shared" si="29"/>
        <v/>
      </c>
      <c r="H332" s="121" t="str">
        <f t="shared" si="30"/>
        <v/>
      </c>
      <c r="I332" s="121" t="str">
        <f t="shared" si="31"/>
        <v/>
      </c>
      <c r="J332" s="121" t="str">
        <f t="shared" si="32"/>
        <v/>
      </c>
    </row>
    <row r="333" spans="1:10" s="33" customFormat="1" x14ac:dyDescent="0.2">
      <c r="A333" s="58">
        <v>150</v>
      </c>
      <c r="B333" s="59" t="str">
        <f t="shared" si="25"/>
        <v/>
      </c>
      <c r="C333" s="66" t="str">
        <f t="shared" si="26"/>
        <v/>
      </c>
      <c r="D333" s="66"/>
      <c r="E333" s="91" t="str">
        <f t="shared" si="27"/>
        <v/>
      </c>
      <c r="F333" s="121" t="str">
        <f t="shared" si="28"/>
        <v/>
      </c>
      <c r="G333" s="121" t="str">
        <f t="shared" si="29"/>
        <v/>
      </c>
      <c r="H333" s="121" t="str">
        <f t="shared" si="30"/>
        <v/>
      </c>
      <c r="I333" s="121" t="str">
        <f t="shared" si="31"/>
        <v/>
      </c>
      <c r="J333" s="121" t="str">
        <f t="shared" si="32"/>
        <v/>
      </c>
    </row>
    <row r="334" spans="1:10" s="33" customFormat="1" x14ac:dyDescent="0.2">
      <c r="A334" s="58">
        <v>151</v>
      </c>
      <c r="B334" s="59" t="str">
        <f t="shared" si="25"/>
        <v/>
      </c>
      <c r="C334" s="66" t="str">
        <f t="shared" si="26"/>
        <v/>
      </c>
      <c r="D334" s="66"/>
      <c r="E334" s="91" t="str">
        <f t="shared" si="27"/>
        <v/>
      </c>
      <c r="F334" s="121" t="str">
        <f t="shared" si="28"/>
        <v/>
      </c>
      <c r="G334" s="121" t="str">
        <f t="shared" si="29"/>
        <v/>
      </c>
      <c r="H334" s="121" t="str">
        <f t="shared" si="30"/>
        <v/>
      </c>
      <c r="I334" s="121" t="str">
        <f t="shared" si="31"/>
        <v/>
      </c>
      <c r="J334" s="121" t="str">
        <f t="shared" si="32"/>
        <v/>
      </c>
    </row>
    <row r="335" spans="1:10" s="33" customFormat="1" x14ac:dyDescent="0.2">
      <c r="A335" s="58">
        <v>152</v>
      </c>
      <c r="B335" s="59" t="str">
        <f t="shared" si="25"/>
        <v/>
      </c>
      <c r="C335" s="66" t="str">
        <f t="shared" si="26"/>
        <v/>
      </c>
      <c r="D335" s="66"/>
      <c r="E335" s="91" t="str">
        <f t="shared" si="27"/>
        <v/>
      </c>
      <c r="F335" s="121" t="str">
        <f t="shared" si="28"/>
        <v/>
      </c>
      <c r="G335" s="121" t="str">
        <f t="shared" si="29"/>
        <v/>
      </c>
      <c r="H335" s="121" t="str">
        <f t="shared" si="30"/>
        <v/>
      </c>
      <c r="I335" s="121" t="str">
        <f t="shared" si="31"/>
        <v/>
      </c>
      <c r="J335" s="121" t="str">
        <f t="shared" si="32"/>
        <v/>
      </c>
    </row>
    <row r="336" spans="1:10" s="33" customFormat="1" x14ac:dyDescent="0.2">
      <c r="A336" s="58">
        <v>153</v>
      </c>
      <c r="B336" s="59" t="str">
        <f t="shared" si="25"/>
        <v/>
      </c>
      <c r="C336" s="66" t="str">
        <f t="shared" si="26"/>
        <v/>
      </c>
      <c r="D336" s="66"/>
      <c r="E336" s="91" t="str">
        <f t="shared" si="27"/>
        <v/>
      </c>
      <c r="F336" s="121" t="str">
        <f t="shared" si="28"/>
        <v/>
      </c>
      <c r="G336" s="121" t="str">
        <f t="shared" si="29"/>
        <v/>
      </c>
      <c r="H336" s="121" t="str">
        <f t="shared" si="30"/>
        <v/>
      </c>
      <c r="I336" s="121" t="str">
        <f t="shared" si="31"/>
        <v/>
      </c>
      <c r="J336" s="121" t="str">
        <f t="shared" si="32"/>
        <v/>
      </c>
    </row>
    <row r="337" spans="1:10" s="33" customFormat="1" x14ac:dyDescent="0.2">
      <c r="A337" s="58">
        <v>154</v>
      </c>
      <c r="B337" s="59" t="str">
        <f t="shared" si="25"/>
        <v/>
      </c>
      <c r="C337" s="66" t="str">
        <f t="shared" si="26"/>
        <v/>
      </c>
      <c r="D337" s="66"/>
      <c r="E337" s="91" t="str">
        <f t="shared" si="27"/>
        <v/>
      </c>
      <c r="F337" s="121" t="str">
        <f t="shared" si="28"/>
        <v/>
      </c>
      <c r="G337" s="121" t="str">
        <f t="shared" si="29"/>
        <v/>
      </c>
      <c r="H337" s="121" t="str">
        <f t="shared" si="30"/>
        <v/>
      </c>
      <c r="I337" s="121" t="str">
        <f t="shared" si="31"/>
        <v/>
      </c>
      <c r="J337" s="121" t="str">
        <f t="shared" si="32"/>
        <v/>
      </c>
    </row>
    <row r="338" spans="1:10" s="33" customFormat="1" x14ac:dyDescent="0.2">
      <c r="A338" s="58">
        <v>155</v>
      </c>
      <c r="B338" s="59" t="str">
        <f t="shared" si="25"/>
        <v/>
      </c>
      <c r="C338" s="66" t="str">
        <f t="shared" si="26"/>
        <v/>
      </c>
      <c r="D338" s="66"/>
      <c r="E338" s="91" t="str">
        <f t="shared" si="27"/>
        <v/>
      </c>
      <c r="F338" s="121" t="str">
        <f t="shared" si="28"/>
        <v/>
      </c>
      <c r="G338" s="121" t="str">
        <f t="shared" si="29"/>
        <v/>
      </c>
      <c r="H338" s="121" t="str">
        <f t="shared" si="30"/>
        <v/>
      </c>
      <c r="I338" s="121" t="str">
        <f t="shared" si="31"/>
        <v/>
      </c>
      <c r="J338" s="121" t="str">
        <f t="shared" si="32"/>
        <v/>
      </c>
    </row>
    <row r="339" spans="1:10" s="33" customFormat="1" x14ac:dyDescent="0.2">
      <c r="A339" s="58">
        <v>156</v>
      </c>
      <c r="B339" s="59" t="str">
        <f t="shared" si="25"/>
        <v/>
      </c>
      <c r="C339" s="66" t="str">
        <f t="shared" si="26"/>
        <v/>
      </c>
      <c r="D339" s="66"/>
      <c r="E339" s="91" t="str">
        <f t="shared" si="27"/>
        <v/>
      </c>
      <c r="F339" s="121" t="str">
        <f t="shared" si="28"/>
        <v/>
      </c>
      <c r="G339" s="121" t="str">
        <f t="shared" si="29"/>
        <v/>
      </c>
      <c r="H339" s="121" t="str">
        <f t="shared" si="30"/>
        <v/>
      </c>
      <c r="I339" s="121" t="str">
        <f t="shared" si="31"/>
        <v/>
      </c>
      <c r="J339" s="121" t="str">
        <f t="shared" si="32"/>
        <v/>
      </c>
    </row>
    <row r="340" spans="1:10" s="33" customFormat="1" x14ac:dyDescent="0.2">
      <c r="A340" s="58">
        <v>157</v>
      </c>
      <c r="B340" s="59" t="str">
        <f t="shared" si="25"/>
        <v/>
      </c>
      <c r="C340" s="66" t="str">
        <f t="shared" si="26"/>
        <v/>
      </c>
      <c r="D340" s="66"/>
      <c r="E340" s="91" t="str">
        <f t="shared" si="27"/>
        <v/>
      </c>
      <c r="F340" s="121" t="str">
        <f t="shared" si="28"/>
        <v/>
      </c>
      <c r="G340" s="121" t="str">
        <f t="shared" si="29"/>
        <v/>
      </c>
      <c r="H340" s="121" t="str">
        <f t="shared" si="30"/>
        <v/>
      </c>
      <c r="I340" s="121" t="str">
        <f t="shared" si="31"/>
        <v/>
      </c>
      <c r="J340" s="121" t="str">
        <f t="shared" si="32"/>
        <v/>
      </c>
    </row>
    <row r="341" spans="1:10" s="33" customFormat="1" x14ac:dyDescent="0.2">
      <c r="A341" s="58">
        <v>158</v>
      </c>
      <c r="B341" s="59" t="str">
        <f t="shared" si="25"/>
        <v/>
      </c>
      <c r="C341" s="66" t="str">
        <f t="shared" si="26"/>
        <v/>
      </c>
      <c r="D341" s="66"/>
      <c r="E341" s="91" t="str">
        <f t="shared" si="27"/>
        <v/>
      </c>
      <c r="F341" s="121" t="str">
        <f t="shared" si="28"/>
        <v/>
      </c>
      <c r="G341" s="121" t="str">
        <f t="shared" si="29"/>
        <v/>
      </c>
      <c r="H341" s="121" t="str">
        <f t="shared" si="30"/>
        <v/>
      </c>
      <c r="I341" s="121" t="str">
        <f t="shared" si="31"/>
        <v/>
      </c>
      <c r="J341" s="121" t="str">
        <f t="shared" si="32"/>
        <v/>
      </c>
    </row>
    <row r="342" spans="1:10" s="33" customFormat="1" x14ac:dyDescent="0.2">
      <c r="A342" s="58">
        <v>159</v>
      </c>
      <c r="B342" s="59" t="str">
        <f t="shared" si="25"/>
        <v/>
      </c>
      <c r="C342" s="66" t="str">
        <f t="shared" si="26"/>
        <v/>
      </c>
      <c r="D342" s="66"/>
      <c r="E342" s="91" t="str">
        <f t="shared" si="27"/>
        <v/>
      </c>
      <c r="F342" s="121" t="str">
        <f t="shared" si="28"/>
        <v/>
      </c>
      <c r="G342" s="121" t="str">
        <f t="shared" si="29"/>
        <v/>
      </c>
      <c r="H342" s="121" t="str">
        <f t="shared" si="30"/>
        <v/>
      </c>
      <c r="I342" s="121" t="str">
        <f t="shared" si="31"/>
        <v/>
      </c>
      <c r="J342" s="121" t="str">
        <f t="shared" si="32"/>
        <v/>
      </c>
    </row>
    <row r="343" spans="1:10" s="33" customFormat="1" x14ac:dyDescent="0.2">
      <c r="A343" s="58">
        <v>160</v>
      </c>
      <c r="B343" s="59" t="str">
        <f t="shared" si="25"/>
        <v/>
      </c>
      <c r="C343" s="66" t="str">
        <f t="shared" si="26"/>
        <v/>
      </c>
      <c r="D343" s="66"/>
      <c r="E343" s="91" t="str">
        <f t="shared" si="27"/>
        <v/>
      </c>
      <c r="F343" s="121" t="str">
        <f t="shared" si="28"/>
        <v/>
      </c>
      <c r="G343" s="121" t="str">
        <f t="shared" si="29"/>
        <v/>
      </c>
      <c r="H343" s="121" t="str">
        <f t="shared" si="30"/>
        <v/>
      </c>
      <c r="I343" s="121" t="str">
        <f t="shared" si="31"/>
        <v/>
      </c>
      <c r="J343" s="121" t="str">
        <f t="shared" si="32"/>
        <v/>
      </c>
    </row>
    <row r="344" spans="1:10" s="33" customFormat="1" x14ac:dyDescent="0.2">
      <c r="A344" s="58">
        <v>161</v>
      </c>
      <c r="B344" s="59" t="str">
        <f t="shared" si="25"/>
        <v/>
      </c>
      <c r="C344" s="66" t="str">
        <f t="shared" si="26"/>
        <v/>
      </c>
      <c r="D344" s="66"/>
      <c r="E344" s="91" t="str">
        <f t="shared" si="27"/>
        <v/>
      </c>
      <c r="F344" s="121" t="str">
        <f t="shared" si="28"/>
        <v/>
      </c>
      <c r="G344" s="121" t="str">
        <f t="shared" si="29"/>
        <v/>
      </c>
      <c r="H344" s="121" t="str">
        <f t="shared" si="30"/>
        <v/>
      </c>
      <c r="I344" s="121" t="str">
        <f t="shared" si="31"/>
        <v/>
      </c>
      <c r="J344" s="121" t="str">
        <f t="shared" si="32"/>
        <v/>
      </c>
    </row>
    <row r="345" spans="1:10" s="33" customFormat="1" x14ac:dyDescent="0.2">
      <c r="A345" s="58">
        <v>162</v>
      </c>
      <c r="B345" s="59" t="str">
        <f t="shared" si="25"/>
        <v/>
      </c>
      <c r="C345" s="66" t="str">
        <f t="shared" si="26"/>
        <v/>
      </c>
      <c r="D345" s="66"/>
      <c r="E345" s="91" t="str">
        <f t="shared" si="27"/>
        <v/>
      </c>
      <c r="F345" s="121" t="str">
        <f t="shared" si="28"/>
        <v/>
      </c>
      <c r="G345" s="121" t="str">
        <f t="shared" si="29"/>
        <v/>
      </c>
      <c r="H345" s="121" t="str">
        <f t="shared" si="30"/>
        <v/>
      </c>
      <c r="I345" s="121" t="str">
        <f t="shared" si="31"/>
        <v/>
      </c>
      <c r="J345" s="121" t="str">
        <f t="shared" si="32"/>
        <v/>
      </c>
    </row>
    <row r="346" spans="1:10" s="33" customFormat="1" x14ac:dyDescent="0.2">
      <c r="A346" s="58">
        <v>163</v>
      </c>
      <c r="B346" s="59" t="str">
        <f t="shared" si="25"/>
        <v/>
      </c>
      <c r="C346" s="66" t="str">
        <f t="shared" si="26"/>
        <v/>
      </c>
      <c r="D346" s="66"/>
      <c r="E346" s="91" t="str">
        <f t="shared" si="27"/>
        <v/>
      </c>
      <c r="F346" s="121" t="str">
        <f t="shared" si="28"/>
        <v/>
      </c>
      <c r="G346" s="121" t="str">
        <f t="shared" si="29"/>
        <v/>
      </c>
      <c r="H346" s="121" t="str">
        <f t="shared" si="30"/>
        <v/>
      </c>
      <c r="I346" s="121" t="str">
        <f t="shared" si="31"/>
        <v/>
      </c>
      <c r="J346" s="121" t="str">
        <f t="shared" si="32"/>
        <v/>
      </c>
    </row>
    <row r="347" spans="1:10" s="33" customFormat="1" x14ac:dyDescent="0.2">
      <c r="A347" s="58">
        <v>164</v>
      </c>
      <c r="B347" s="59" t="str">
        <f t="shared" si="25"/>
        <v/>
      </c>
      <c r="C347" s="66" t="str">
        <f t="shared" si="26"/>
        <v/>
      </c>
      <c r="D347" s="66"/>
      <c r="E347" s="91" t="str">
        <f t="shared" si="27"/>
        <v/>
      </c>
      <c r="F347" s="121" t="str">
        <f t="shared" si="28"/>
        <v/>
      </c>
      <c r="G347" s="121" t="str">
        <f t="shared" si="29"/>
        <v/>
      </c>
      <c r="H347" s="121" t="str">
        <f t="shared" si="30"/>
        <v/>
      </c>
      <c r="I347" s="121" t="str">
        <f t="shared" si="31"/>
        <v/>
      </c>
      <c r="J347" s="121" t="str">
        <f t="shared" si="32"/>
        <v/>
      </c>
    </row>
    <row r="348" spans="1:10" s="33" customFormat="1" x14ac:dyDescent="0.2">
      <c r="A348" s="58">
        <v>165</v>
      </c>
      <c r="B348" s="59" t="str">
        <f t="shared" si="25"/>
        <v/>
      </c>
      <c r="C348" s="66" t="str">
        <f t="shared" si="26"/>
        <v/>
      </c>
      <c r="D348" s="66"/>
      <c r="E348" s="91" t="str">
        <f t="shared" si="27"/>
        <v/>
      </c>
      <c r="F348" s="121" t="str">
        <f t="shared" si="28"/>
        <v/>
      </c>
      <c r="G348" s="121" t="str">
        <f t="shared" si="29"/>
        <v/>
      </c>
      <c r="H348" s="121" t="str">
        <f t="shared" si="30"/>
        <v/>
      </c>
      <c r="I348" s="121" t="str">
        <f t="shared" si="31"/>
        <v/>
      </c>
      <c r="J348" s="121" t="str">
        <f t="shared" si="32"/>
        <v/>
      </c>
    </row>
    <row r="349" spans="1:10" s="33" customFormat="1" x14ac:dyDescent="0.2">
      <c r="A349" s="58">
        <v>166</v>
      </c>
      <c r="B349" s="59" t="str">
        <f t="shared" si="25"/>
        <v/>
      </c>
      <c r="C349" s="66" t="str">
        <f t="shared" si="26"/>
        <v/>
      </c>
      <c r="D349" s="66"/>
      <c r="E349" s="91" t="str">
        <f t="shared" si="27"/>
        <v/>
      </c>
      <c r="F349" s="121" t="str">
        <f t="shared" si="28"/>
        <v/>
      </c>
      <c r="G349" s="121" t="str">
        <f t="shared" si="29"/>
        <v/>
      </c>
      <c r="H349" s="121" t="str">
        <f t="shared" si="30"/>
        <v/>
      </c>
      <c r="I349" s="121" t="str">
        <f t="shared" si="31"/>
        <v/>
      </c>
      <c r="J349" s="121" t="str">
        <f t="shared" si="32"/>
        <v/>
      </c>
    </row>
    <row r="350" spans="1:10" s="33" customFormat="1" x14ac:dyDescent="0.2">
      <c r="A350" s="58">
        <v>167</v>
      </c>
      <c r="B350" s="59" t="str">
        <f t="shared" si="25"/>
        <v/>
      </c>
      <c r="C350" s="66" t="str">
        <f t="shared" si="26"/>
        <v/>
      </c>
      <c r="D350" s="66"/>
      <c r="E350" s="91" t="str">
        <f t="shared" si="27"/>
        <v/>
      </c>
      <c r="F350" s="121" t="str">
        <f t="shared" si="28"/>
        <v/>
      </c>
      <c r="G350" s="121" t="str">
        <f t="shared" si="29"/>
        <v/>
      </c>
      <c r="H350" s="121" t="str">
        <f t="shared" si="30"/>
        <v/>
      </c>
      <c r="I350" s="121" t="str">
        <f t="shared" si="31"/>
        <v/>
      </c>
      <c r="J350" s="121" t="str">
        <f t="shared" si="32"/>
        <v/>
      </c>
    </row>
    <row r="351" spans="1:10" s="33" customFormat="1" x14ac:dyDescent="0.2">
      <c r="A351" s="58">
        <v>168</v>
      </c>
      <c r="B351" s="59" t="str">
        <f t="shared" si="25"/>
        <v/>
      </c>
      <c r="C351" s="66" t="str">
        <f t="shared" si="26"/>
        <v/>
      </c>
      <c r="D351" s="66"/>
      <c r="E351" s="91" t="str">
        <f t="shared" si="27"/>
        <v/>
      </c>
      <c r="F351" s="121" t="str">
        <f t="shared" si="28"/>
        <v/>
      </c>
      <c r="G351" s="121" t="str">
        <f t="shared" si="29"/>
        <v/>
      </c>
      <c r="H351" s="121" t="str">
        <f t="shared" si="30"/>
        <v/>
      </c>
      <c r="I351" s="121" t="str">
        <f t="shared" si="31"/>
        <v/>
      </c>
      <c r="J351" s="121" t="str">
        <f t="shared" si="32"/>
        <v/>
      </c>
    </row>
    <row r="352" spans="1:10" s="33" customFormat="1" x14ac:dyDescent="0.2">
      <c r="A352" s="58">
        <v>169</v>
      </c>
      <c r="B352" s="59" t="str">
        <f t="shared" si="25"/>
        <v/>
      </c>
      <c r="C352" s="66" t="str">
        <f t="shared" si="26"/>
        <v/>
      </c>
      <c r="D352" s="66"/>
      <c r="E352" s="91" t="str">
        <f t="shared" si="27"/>
        <v/>
      </c>
      <c r="F352" s="121" t="str">
        <f t="shared" si="28"/>
        <v/>
      </c>
      <c r="G352" s="121" t="str">
        <f t="shared" si="29"/>
        <v/>
      </c>
      <c r="H352" s="121" t="str">
        <f t="shared" si="30"/>
        <v/>
      </c>
      <c r="I352" s="121" t="str">
        <f t="shared" si="31"/>
        <v/>
      </c>
      <c r="J352" s="121" t="str">
        <f t="shared" si="32"/>
        <v/>
      </c>
    </row>
    <row r="353" spans="1:11" s="33" customFormat="1" x14ac:dyDescent="0.2">
      <c r="A353" s="58">
        <v>170</v>
      </c>
      <c r="B353" s="59" t="str">
        <f t="shared" si="25"/>
        <v/>
      </c>
      <c r="C353" s="66" t="str">
        <f t="shared" si="26"/>
        <v/>
      </c>
      <c r="D353" s="66"/>
      <c r="E353" s="91" t="str">
        <f t="shared" si="27"/>
        <v/>
      </c>
      <c r="F353" s="121" t="str">
        <f t="shared" si="28"/>
        <v/>
      </c>
      <c r="G353" s="121" t="str">
        <f t="shared" si="29"/>
        <v/>
      </c>
      <c r="H353" s="121" t="str">
        <f t="shared" si="30"/>
        <v/>
      </c>
      <c r="I353" s="121" t="str">
        <f t="shared" si="31"/>
        <v/>
      </c>
      <c r="J353" s="121" t="str">
        <f t="shared" si="32"/>
        <v/>
      </c>
    </row>
    <row r="354" spans="1:11" s="33" customFormat="1" x14ac:dyDescent="0.2">
      <c r="A354" s="58">
        <v>171</v>
      </c>
      <c r="B354" s="59" t="str">
        <f t="shared" si="25"/>
        <v/>
      </c>
      <c r="C354" s="66" t="str">
        <f t="shared" si="26"/>
        <v/>
      </c>
      <c r="D354" s="66"/>
      <c r="E354" s="91" t="str">
        <f t="shared" si="27"/>
        <v/>
      </c>
      <c r="F354" s="121" t="str">
        <f t="shared" si="28"/>
        <v/>
      </c>
      <c r="G354" s="121" t="str">
        <f t="shared" si="29"/>
        <v/>
      </c>
      <c r="H354" s="121" t="str">
        <f t="shared" si="30"/>
        <v/>
      </c>
      <c r="I354" s="121" t="str">
        <f t="shared" si="31"/>
        <v/>
      </c>
      <c r="J354" s="121" t="str">
        <f t="shared" si="32"/>
        <v/>
      </c>
    </row>
    <row r="355" spans="1:11" s="33" customFormat="1" x14ac:dyDescent="0.2">
      <c r="A355" s="58">
        <v>172</v>
      </c>
      <c r="B355" s="59" t="str">
        <f t="shared" si="25"/>
        <v/>
      </c>
      <c r="C355" s="66" t="str">
        <f t="shared" si="26"/>
        <v/>
      </c>
      <c r="D355" s="66"/>
      <c r="E355" s="91" t="str">
        <f t="shared" si="27"/>
        <v/>
      </c>
      <c r="F355" s="121" t="str">
        <f t="shared" si="28"/>
        <v/>
      </c>
      <c r="G355" s="121" t="str">
        <f t="shared" si="29"/>
        <v/>
      </c>
      <c r="H355" s="121" t="str">
        <f t="shared" si="30"/>
        <v/>
      </c>
      <c r="I355" s="121" t="str">
        <f t="shared" si="31"/>
        <v/>
      </c>
      <c r="J355" s="121" t="str">
        <f t="shared" si="32"/>
        <v/>
      </c>
    </row>
    <row r="356" spans="1:11" s="33" customFormat="1" x14ac:dyDescent="0.2">
      <c r="A356" s="58">
        <v>173</v>
      </c>
      <c r="B356" s="59" t="str">
        <f t="shared" si="25"/>
        <v/>
      </c>
      <c r="C356" s="66" t="str">
        <f t="shared" si="26"/>
        <v/>
      </c>
      <c r="D356" s="66"/>
      <c r="E356" s="91" t="str">
        <f t="shared" si="27"/>
        <v/>
      </c>
      <c r="F356" s="121" t="str">
        <f t="shared" si="28"/>
        <v/>
      </c>
      <c r="G356" s="121" t="str">
        <f t="shared" si="29"/>
        <v/>
      </c>
      <c r="H356" s="121" t="str">
        <f t="shared" si="30"/>
        <v/>
      </c>
      <c r="I356" s="121" t="str">
        <f t="shared" si="31"/>
        <v/>
      </c>
      <c r="J356" s="121" t="str">
        <f t="shared" si="32"/>
        <v/>
      </c>
    </row>
    <row r="357" spans="1:11" s="33" customFormat="1" x14ac:dyDescent="0.2">
      <c r="A357" s="58">
        <v>174</v>
      </c>
      <c r="B357" s="59" t="str">
        <f t="shared" si="25"/>
        <v/>
      </c>
      <c r="C357" s="66" t="str">
        <f t="shared" si="26"/>
        <v/>
      </c>
      <c r="D357" s="66"/>
      <c r="E357" s="91" t="str">
        <f t="shared" si="27"/>
        <v/>
      </c>
      <c r="F357" s="121" t="str">
        <f t="shared" si="28"/>
        <v/>
      </c>
      <c r="G357" s="121" t="str">
        <f t="shared" si="29"/>
        <v/>
      </c>
      <c r="H357" s="121" t="str">
        <f t="shared" si="30"/>
        <v/>
      </c>
      <c r="I357" s="121" t="str">
        <f t="shared" si="31"/>
        <v/>
      </c>
      <c r="J357" s="121" t="str">
        <f t="shared" si="32"/>
        <v/>
      </c>
    </row>
    <row r="358" spans="1:11" x14ac:dyDescent="0.2">
      <c r="A358" s="58">
        <v>175</v>
      </c>
      <c r="B358" s="59" t="str">
        <f t="shared" si="25"/>
        <v/>
      </c>
      <c r="C358" s="66" t="str">
        <f t="shared" si="26"/>
        <v/>
      </c>
      <c r="D358" s="66"/>
      <c r="E358" s="91" t="str">
        <f t="shared" si="27"/>
        <v/>
      </c>
      <c r="F358" s="121" t="str">
        <f t="shared" si="28"/>
        <v/>
      </c>
      <c r="G358" s="121" t="str">
        <f t="shared" si="29"/>
        <v/>
      </c>
      <c r="H358" s="121" t="str">
        <f t="shared" si="30"/>
        <v/>
      </c>
      <c r="I358" s="121" t="str">
        <f t="shared" si="31"/>
        <v/>
      </c>
      <c r="J358" s="121" t="str">
        <f t="shared" si="32"/>
        <v/>
      </c>
      <c r="K358" s="33"/>
    </row>
    <row r="359" spans="1:11" x14ac:dyDescent="0.2">
      <c r="A359" s="58">
        <v>176</v>
      </c>
      <c r="B359" s="59" t="str">
        <f>IF(INDEX(TABELLE_INPUT_MATRIX,A359,1)&gt;0,INDEX(TABELLE_INPUT_MATRIX,A359,1),"")</f>
        <v/>
      </c>
      <c r="C359" s="66" t="str">
        <f>IF(ISNUMBER($B359),VLOOKUP(INDEX(TABELLE_INPUT_MATRIX,A359,2),PUNKTTYP_MATRIX_MELDUNG,4,FALSE),"")</f>
        <v/>
      </c>
      <c r="D359" s="66"/>
      <c r="E359" s="91" t="str">
        <f>IF(ISNUMBER($B359),VLOOKUP(INDEX(TABELLE_INPUT_MATRIX,A359,3),MATERIAL_MATRIX_MELDUNG,4,FALSE),"")</f>
        <v/>
      </c>
      <c r="F359" s="121" t="str">
        <f>IF(ISNUMBER($B359),INDEX(TABELLE_INPUT_MATRIX,A359,5),"")</f>
        <v/>
      </c>
      <c r="G359" s="121" t="str">
        <f>IF(ISNUMBER($B359),INDEX(TABELLE_INPUT_MATRIX,A359,6),"")</f>
        <v/>
      </c>
      <c r="H359" s="121" t="str">
        <f>IF(ISNUMBER($B359),INDEX(TABELLE_INPUT_MATRIX,A359,7),"")</f>
        <v/>
      </c>
      <c r="I359" s="121" t="str">
        <f>IF(ISNUMBER($B359),INDEX(TABELLE_INPUT_MATRIX,A359,8),"")</f>
        <v/>
      </c>
      <c r="J359" s="121" t="str">
        <f>IF(ISNUMBER($B359),VLOOKUP(INDEX(TABELLE_INPUT_MATRIX,A359,4),GENAUIGKEIT_MATRIX_MELDUNG,4,FALSE),"")</f>
        <v/>
      </c>
      <c r="K359" s="33"/>
    </row>
    <row r="360" spans="1:11" x14ac:dyDescent="0.2">
      <c r="A360" s="58">
        <v>177</v>
      </c>
      <c r="B360" s="59" t="str">
        <f>IF(INDEX(TABELLE_INPUT_MATRIX,A360,1)&gt;0,INDEX(TABELLE_INPUT_MATRIX,A360,1),"")</f>
        <v/>
      </c>
      <c r="C360" s="66" t="str">
        <f>IF(ISNUMBER($B360),VLOOKUP(INDEX(TABELLE_INPUT_MATRIX,A360,2),PUNKTTYP_MATRIX_MELDUNG,4,FALSE),"")</f>
        <v/>
      </c>
      <c r="D360" s="66"/>
      <c r="E360" s="91" t="str">
        <f>IF(ISNUMBER($B360),VLOOKUP(INDEX(TABELLE_INPUT_MATRIX,A360,3),MATERIAL_MATRIX_MELDUNG,4,FALSE),"")</f>
        <v/>
      </c>
      <c r="F360" s="121" t="str">
        <f>IF(ISNUMBER($B360),INDEX(TABELLE_INPUT_MATRIX,A360,5),"")</f>
        <v/>
      </c>
      <c r="G360" s="121" t="str">
        <f>IF(ISNUMBER($B360),INDEX(TABELLE_INPUT_MATRIX,A360,6),"")</f>
        <v/>
      </c>
      <c r="H360" s="121" t="str">
        <f>IF(ISNUMBER($B360),INDEX(TABELLE_INPUT_MATRIX,A360,7),"")</f>
        <v/>
      </c>
      <c r="I360" s="121" t="str">
        <f>IF(ISNUMBER($B360),INDEX(TABELLE_INPUT_MATRIX,A360,8),"")</f>
        <v/>
      </c>
      <c r="J360" s="121" t="str">
        <f>IF(ISNUMBER($B360),VLOOKUP(INDEX(TABELLE_INPUT_MATRIX,A360,4),GENAUIGKEIT_MATRIX_MELDUNG,4,FALSE),"")</f>
        <v/>
      </c>
      <c r="K360" s="33"/>
    </row>
    <row r="361" spans="1:11" x14ac:dyDescent="0.2">
      <c r="A361" s="58">
        <v>178</v>
      </c>
      <c r="B361" s="59" t="str">
        <f>IF(INDEX(TABELLE_INPUT_MATRIX,A361,1)&gt;0,INDEX(TABELLE_INPUT_MATRIX,A361,1),"")</f>
        <v/>
      </c>
      <c r="C361" s="66" t="str">
        <f>IF(ISNUMBER($B361),VLOOKUP(INDEX(TABELLE_INPUT_MATRIX,A361,2),PUNKTTYP_MATRIX_MELDUNG,4,FALSE),"")</f>
        <v/>
      </c>
      <c r="D361" s="66"/>
      <c r="E361" s="91" t="str">
        <f>IF(ISNUMBER($B361),VLOOKUP(INDEX(TABELLE_INPUT_MATRIX,A361,3),MATERIAL_MATRIX_MELDUNG,4,FALSE),"")</f>
        <v/>
      </c>
      <c r="F361" s="121" t="str">
        <f>IF(ISNUMBER($B361),INDEX(TABELLE_INPUT_MATRIX,A361,5),"")</f>
        <v/>
      </c>
      <c r="G361" s="121" t="str">
        <f>IF(ISNUMBER($B361),INDEX(TABELLE_INPUT_MATRIX,A361,6),"")</f>
        <v/>
      </c>
      <c r="H361" s="121" t="str">
        <f>IF(ISNUMBER($B361),INDEX(TABELLE_INPUT_MATRIX,A361,7),"")</f>
        <v/>
      </c>
      <c r="I361" s="121" t="str">
        <f>IF(ISNUMBER($B361),INDEX(TABELLE_INPUT_MATRIX,A361,8),"")</f>
        <v/>
      </c>
      <c r="J361" s="121" t="str">
        <f>IF(ISNUMBER($B361),VLOOKUP(INDEX(TABELLE_INPUT_MATRIX,A361,4),GENAUIGKEIT_MATRIX_MELDUNG,4,FALSE),"")</f>
        <v/>
      </c>
      <c r="K361" s="33"/>
    </row>
    <row r="362" spans="1:11" x14ac:dyDescent="0.2">
      <c r="A362" s="58">
        <v>179</v>
      </c>
      <c r="B362" s="59" t="str">
        <f>IF(INDEX(TABELLE_INPUT_MATRIX,A362,1)&gt;0,INDEX(TABELLE_INPUT_MATRIX,A362,1),"")</f>
        <v/>
      </c>
      <c r="C362" s="66" t="str">
        <f>IF(ISNUMBER($B362),VLOOKUP(INDEX(TABELLE_INPUT_MATRIX,A362,2),PUNKTTYP_MATRIX_MELDUNG,4,FALSE),"")</f>
        <v/>
      </c>
      <c r="D362" s="66"/>
      <c r="E362" s="91" t="str">
        <f>IF(ISNUMBER($B362),VLOOKUP(INDEX(TABELLE_INPUT_MATRIX,A362,3),MATERIAL_MATRIX_MELDUNG,4,FALSE),"")</f>
        <v/>
      </c>
      <c r="F362" s="121" t="str">
        <f>IF(ISNUMBER($B362),INDEX(TABELLE_INPUT_MATRIX,A362,5),"")</f>
        <v/>
      </c>
      <c r="G362" s="121" t="str">
        <f>IF(ISNUMBER($B362),INDEX(TABELLE_INPUT_MATRIX,A362,6),"")</f>
        <v/>
      </c>
      <c r="H362" s="121" t="str">
        <f>IF(ISNUMBER($B362),INDEX(TABELLE_INPUT_MATRIX,A362,7),"")</f>
        <v/>
      </c>
      <c r="I362" s="121" t="str">
        <f>IF(ISNUMBER($B362),INDEX(TABELLE_INPUT_MATRIX,A362,8),"")</f>
        <v/>
      </c>
      <c r="J362" s="121" t="str">
        <f>IF(ISNUMBER($B362),VLOOKUP(INDEX(TABELLE_INPUT_MATRIX,A362,4),GENAUIGKEIT_MATRIX_MELDUNG,4,FALSE),"")</f>
        <v/>
      </c>
      <c r="K362" s="33"/>
    </row>
    <row r="363" spans="1:11" ht="12.75" customHeight="1" x14ac:dyDescent="0.2">
      <c r="A363" s="58">
        <v>180</v>
      </c>
      <c r="B363" s="59" t="str">
        <f>IF(INDEX(TABELLE_INPUT_MATRIX,A363,1)&gt;0,INDEX(TABELLE_INPUT_MATRIX,A363,1),"")</f>
        <v/>
      </c>
      <c r="C363" s="66" t="str">
        <f>IF(ISNUMBER($B363),VLOOKUP(INDEX(TABELLE_INPUT_MATRIX,A363,2),PUNKTTYP_MATRIX_MELDUNG,4,FALSE),"")</f>
        <v/>
      </c>
      <c r="D363" s="66"/>
      <c r="E363" s="91" t="str">
        <f>IF(ISNUMBER($B363),VLOOKUP(INDEX(TABELLE_INPUT_MATRIX,A363,3),MATERIAL_MATRIX_MELDUNG,4,FALSE),"")</f>
        <v/>
      </c>
      <c r="F363" s="121" t="str">
        <f>IF(ISNUMBER($B363),INDEX(TABELLE_INPUT_MATRIX,A363,5),"")</f>
        <v/>
      </c>
      <c r="G363" s="121" t="str">
        <f>IF(ISNUMBER($B363),INDEX(TABELLE_INPUT_MATRIX,A363,6),"")</f>
        <v/>
      </c>
      <c r="H363" s="121" t="str">
        <f>IF(ISNUMBER($B363),INDEX(TABELLE_INPUT_MATRIX,A363,7),"")</f>
        <v/>
      </c>
      <c r="I363" s="121" t="str">
        <f>IF(ISNUMBER($B363),INDEX(TABELLE_INPUT_MATRIX,A363,8),"")</f>
        <v/>
      </c>
      <c r="J363" s="121" t="str">
        <f>IF(ISNUMBER($B363),VLOOKUP(INDEX(TABELLE_INPUT_MATRIX,A363,4),GENAUIGKEIT_MATRIX_MELDUNG,4,FALSE),"")</f>
        <v/>
      </c>
      <c r="K363" s="33"/>
    </row>
    <row r="364" spans="1:11" x14ac:dyDescent="0.2">
      <c r="E364" s="58"/>
      <c r="F364" s="58"/>
      <c r="G364" s="58"/>
      <c r="H364" s="58"/>
      <c r="I364" s="58"/>
      <c r="J364" s="58"/>
    </row>
    <row r="365" spans="1:11" x14ac:dyDescent="0.2">
      <c r="B365" s="58" t="str">
        <f>IF(B319&lt;&gt;"",MELDUNG_UNTERSCHRIFT_D_TEXT,"")</f>
        <v/>
      </c>
      <c r="I365" s="103" t="str">
        <f>IF(B319&lt;&gt;"",MELDUNG_MELDEDATUM_D_TEXT,"")</f>
        <v/>
      </c>
    </row>
    <row r="366" spans="1:11" ht="12.75" customHeight="1" x14ac:dyDescent="0.2">
      <c r="B366" s="58" t="str">
        <f>IF(B319&lt;&gt;"",MELDUNG_UNTERSCHRIFT_I_TEXT,"")</f>
        <v/>
      </c>
      <c r="E366" s="59"/>
      <c r="F366" s="59"/>
      <c r="G366" s="59"/>
      <c r="H366" s="59"/>
      <c r="I366" s="103" t="str">
        <f>IF(B319&lt;&gt;"",MELDUNG_MELDEDATUM_I_TEXT,"")</f>
        <v/>
      </c>
      <c r="J366" s="175" t="str">
        <f>IF(B319&lt;&gt;"",(IF(ANLAGE_MELDEDATUM_INPUT=0,"",ANLAGE_MELDEDATUM_INPUT)),"")</f>
        <v/>
      </c>
      <c r="K366" s="175"/>
    </row>
    <row r="367" spans="1:11" s="33" customFormat="1" ht="20.100000000000001" customHeight="1" x14ac:dyDescent="0.2">
      <c r="A367" s="58"/>
    </row>
    <row r="368" spans="1:11" s="33" customFormat="1" x14ac:dyDescent="0.2">
      <c r="A368" s="58"/>
      <c r="K368" s="103" t="str">
        <f>IF(B319&lt;&gt;"","Seite/pagina 6 von/di "&amp;MELDUNG_SEITENANZAHL_TEXT,"")</f>
        <v/>
      </c>
    </row>
    <row r="369" spans="1:11" x14ac:dyDescent="0.2">
      <c r="C369" s="58" t="s">
        <v>109</v>
      </c>
      <c r="E369" s="59"/>
      <c r="F369" s="59"/>
      <c r="G369" s="59"/>
      <c r="H369" s="59"/>
      <c r="I369" s="59"/>
      <c r="J369" s="59"/>
    </row>
    <row r="370" spans="1:11" ht="24.75" customHeight="1" x14ac:dyDescent="0.2">
      <c r="B370" s="106" t="s">
        <v>107</v>
      </c>
      <c r="C370" s="176" t="s">
        <v>132</v>
      </c>
      <c r="D370" s="177"/>
      <c r="E370" s="177"/>
      <c r="F370" s="177"/>
      <c r="G370" s="177"/>
      <c r="H370" s="177"/>
      <c r="I370" s="177"/>
      <c r="J370" s="177"/>
      <c r="K370" s="107"/>
    </row>
    <row r="371" spans="1:11" ht="12" customHeight="1" x14ac:dyDescent="0.2">
      <c r="B371" s="106" t="s">
        <v>108</v>
      </c>
      <c r="C371" s="108" t="s">
        <v>153</v>
      </c>
      <c r="D371" s="109"/>
      <c r="E371" s="110"/>
      <c r="F371" s="110"/>
      <c r="G371" s="110"/>
      <c r="H371" s="110"/>
      <c r="I371" s="110"/>
      <c r="J371" s="110"/>
      <c r="K371" s="107"/>
    </row>
    <row r="372" spans="1:11" ht="23.25" customHeight="1" x14ac:dyDescent="0.2">
      <c r="B372" s="106" t="s">
        <v>280</v>
      </c>
      <c r="C372" s="178" t="s">
        <v>291</v>
      </c>
      <c r="D372" s="178"/>
      <c r="E372" s="178"/>
      <c r="F372" s="178"/>
      <c r="G372" s="178"/>
      <c r="H372" s="178"/>
      <c r="I372" s="178"/>
      <c r="J372" s="178"/>
    </row>
    <row r="373" spans="1:11" x14ac:dyDescent="0.2">
      <c r="E373" s="59"/>
      <c r="F373" s="59"/>
      <c r="G373" s="59"/>
      <c r="H373" s="59"/>
      <c r="I373" s="59"/>
      <c r="J373" s="59"/>
    </row>
    <row r="374" spans="1:11" x14ac:dyDescent="0.2">
      <c r="B374" s="111" t="s">
        <v>63</v>
      </c>
      <c r="C374" s="112" t="s">
        <v>97</v>
      </c>
      <c r="D374" s="113"/>
      <c r="E374" s="114" t="s">
        <v>80</v>
      </c>
      <c r="F374" s="114" t="s">
        <v>99</v>
      </c>
      <c r="G374" s="114" t="s">
        <v>101</v>
      </c>
      <c r="H374" s="114" t="s">
        <v>102</v>
      </c>
      <c r="I374" s="114" t="s">
        <v>103</v>
      </c>
      <c r="J374" s="114" t="s">
        <v>81</v>
      </c>
    </row>
    <row r="375" spans="1:11" x14ac:dyDescent="0.2">
      <c r="B375" s="115" t="s">
        <v>64</v>
      </c>
      <c r="C375" s="116" t="s">
        <v>98</v>
      </c>
      <c r="D375" s="117"/>
      <c r="E375" s="118" t="s">
        <v>83</v>
      </c>
      <c r="F375" s="118" t="s">
        <v>100</v>
      </c>
      <c r="G375" s="118" t="s">
        <v>104</v>
      </c>
      <c r="H375" s="118" t="s">
        <v>105</v>
      </c>
      <c r="I375" s="118" t="s">
        <v>106</v>
      </c>
      <c r="J375" s="118" t="s">
        <v>84</v>
      </c>
    </row>
    <row r="376" spans="1:11" ht="15.75" x14ac:dyDescent="0.2">
      <c r="B376" s="119"/>
      <c r="C376" s="73"/>
      <c r="D376" s="75"/>
      <c r="E376" s="120" t="s">
        <v>107</v>
      </c>
      <c r="F376" s="120" t="s">
        <v>108</v>
      </c>
      <c r="G376" s="120" t="s">
        <v>108</v>
      </c>
      <c r="H376" s="119" t="s">
        <v>112</v>
      </c>
      <c r="I376" s="119" t="s">
        <v>112</v>
      </c>
      <c r="J376" s="120" t="s">
        <v>280</v>
      </c>
    </row>
    <row r="377" spans="1:11" x14ac:dyDescent="0.2">
      <c r="A377" s="58">
        <v>181</v>
      </c>
      <c r="B377" s="59" t="str">
        <f t="shared" ref="B377:B416" si="33">IF(INDEX(TABELLE_INPUT_MATRIX,A377,1)&gt;0,INDEX(TABELLE_INPUT_MATRIX,A377,1),"")</f>
        <v/>
      </c>
      <c r="C377" s="66" t="str">
        <f t="shared" ref="C377:C404" si="34">IF(ISNUMBER($B377),VLOOKUP(INDEX(TABELLE_INPUT_MATRIX,A377,2),PUNKTTYP_MATRIX_MELDUNG,4,FALSE),"")</f>
        <v/>
      </c>
      <c r="D377" s="66"/>
      <c r="E377" s="91" t="str">
        <f t="shared" ref="E377:E404" si="35">IF(ISNUMBER($B377),VLOOKUP(INDEX(TABELLE_INPUT_MATRIX,A377,3),MATERIAL_MATRIX_MELDUNG,4,FALSE),"")</f>
        <v/>
      </c>
      <c r="F377" s="121" t="str">
        <f t="shared" ref="F377:F404" si="36">IF(ISNUMBER($B377),INDEX(TABELLE_INPUT_MATRIX,A377,5),"")</f>
        <v/>
      </c>
      <c r="G377" s="121" t="str">
        <f t="shared" ref="G377:G404" si="37">IF(ISNUMBER($B377),INDEX(TABELLE_INPUT_MATRIX,A377,6),"")</f>
        <v/>
      </c>
      <c r="H377" s="121" t="str">
        <f t="shared" ref="H377:H404" si="38">IF(ISNUMBER($B377),INDEX(TABELLE_INPUT_MATRIX,A377,7),"")</f>
        <v/>
      </c>
      <c r="I377" s="121" t="str">
        <f t="shared" ref="I377:I404" si="39">IF(ISNUMBER($B377),INDEX(TABELLE_INPUT_MATRIX,A377,8),"")</f>
        <v/>
      </c>
      <c r="J377" s="121" t="str">
        <f t="shared" ref="J377:J404" si="40">IF(ISNUMBER($B377),VLOOKUP(INDEX(TABELLE_INPUT_MATRIX,A377,4),GENAUIGKEIT_MATRIX_MELDUNG,4,FALSE),"")</f>
        <v/>
      </c>
    </row>
    <row r="378" spans="1:11" x14ac:dyDescent="0.2">
      <c r="A378" s="58">
        <v>182</v>
      </c>
      <c r="B378" s="59" t="str">
        <f t="shared" si="33"/>
        <v/>
      </c>
      <c r="C378" s="66" t="str">
        <f t="shared" si="34"/>
        <v/>
      </c>
      <c r="D378" s="66"/>
      <c r="E378" s="91" t="str">
        <f t="shared" si="35"/>
        <v/>
      </c>
      <c r="F378" s="121" t="str">
        <f t="shared" si="36"/>
        <v/>
      </c>
      <c r="G378" s="121" t="str">
        <f t="shared" si="37"/>
        <v/>
      </c>
      <c r="H378" s="121" t="str">
        <f t="shared" si="38"/>
        <v/>
      </c>
      <c r="I378" s="121" t="str">
        <f t="shared" si="39"/>
        <v/>
      </c>
      <c r="J378" s="121" t="str">
        <f t="shared" si="40"/>
        <v/>
      </c>
    </row>
    <row r="379" spans="1:11" x14ac:dyDescent="0.2">
      <c r="A379" s="58">
        <v>183</v>
      </c>
      <c r="B379" s="59" t="str">
        <f t="shared" si="33"/>
        <v/>
      </c>
      <c r="C379" s="66" t="str">
        <f t="shared" si="34"/>
        <v/>
      </c>
      <c r="D379" s="66"/>
      <c r="E379" s="91" t="str">
        <f t="shared" si="35"/>
        <v/>
      </c>
      <c r="F379" s="121" t="str">
        <f t="shared" si="36"/>
        <v/>
      </c>
      <c r="G379" s="121" t="str">
        <f t="shared" si="37"/>
        <v/>
      </c>
      <c r="H379" s="121" t="str">
        <f t="shared" si="38"/>
        <v/>
      </c>
      <c r="I379" s="121" t="str">
        <f t="shared" si="39"/>
        <v/>
      </c>
      <c r="J379" s="121" t="str">
        <f t="shared" si="40"/>
        <v/>
      </c>
    </row>
    <row r="380" spans="1:11" x14ac:dyDescent="0.2">
      <c r="A380" s="58">
        <v>184</v>
      </c>
      <c r="B380" s="59" t="str">
        <f t="shared" si="33"/>
        <v/>
      </c>
      <c r="C380" s="66" t="str">
        <f t="shared" si="34"/>
        <v/>
      </c>
      <c r="D380" s="66"/>
      <c r="E380" s="91" t="str">
        <f t="shared" si="35"/>
        <v/>
      </c>
      <c r="F380" s="121" t="str">
        <f t="shared" si="36"/>
        <v/>
      </c>
      <c r="G380" s="121" t="str">
        <f t="shared" si="37"/>
        <v/>
      </c>
      <c r="H380" s="121" t="str">
        <f t="shared" si="38"/>
        <v/>
      </c>
      <c r="I380" s="121" t="str">
        <f t="shared" si="39"/>
        <v/>
      </c>
      <c r="J380" s="121" t="str">
        <f t="shared" si="40"/>
        <v/>
      </c>
    </row>
    <row r="381" spans="1:11" x14ac:dyDescent="0.2">
      <c r="A381" s="58">
        <v>185</v>
      </c>
      <c r="B381" s="59" t="str">
        <f t="shared" si="33"/>
        <v/>
      </c>
      <c r="C381" s="66" t="str">
        <f t="shared" si="34"/>
        <v/>
      </c>
      <c r="D381" s="66"/>
      <c r="E381" s="91" t="str">
        <f t="shared" si="35"/>
        <v/>
      </c>
      <c r="F381" s="121" t="str">
        <f t="shared" si="36"/>
        <v/>
      </c>
      <c r="G381" s="121" t="str">
        <f t="shared" si="37"/>
        <v/>
      </c>
      <c r="H381" s="121" t="str">
        <f t="shared" si="38"/>
        <v/>
      </c>
      <c r="I381" s="121" t="str">
        <f t="shared" si="39"/>
        <v/>
      </c>
      <c r="J381" s="121" t="str">
        <f t="shared" si="40"/>
        <v/>
      </c>
    </row>
    <row r="382" spans="1:11" x14ac:dyDescent="0.2">
      <c r="A382" s="58">
        <v>186</v>
      </c>
      <c r="B382" s="59" t="str">
        <f t="shared" si="33"/>
        <v/>
      </c>
      <c r="C382" s="66" t="str">
        <f t="shared" si="34"/>
        <v/>
      </c>
      <c r="D382" s="66"/>
      <c r="E382" s="91" t="str">
        <f t="shared" si="35"/>
        <v/>
      </c>
      <c r="F382" s="121" t="str">
        <f t="shared" si="36"/>
        <v/>
      </c>
      <c r="G382" s="121" t="str">
        <f t="shared" si="37"/>
        <v/>
      </c>
      <c r="H382" s="121" t="str">
        <f t="shared" si="38"/>
        <v/>
      </c>
      <c r="I382" s="121" t="str">
        <f t="shared" si="39"/>
        <v/>
      </c>
      <c r="J382" s="121" t="str">
        <f t="shared" si="40"/>
        <v/>
      </c>
    </row>
    <row r="383" spans="1:11" x14ac:dyDescent="0.2">
      <c r="A383" s="58">
        <v>187</v>
      </c>
      <c r="B383" s="59" t="str">
        <f t="shared" si="33"/>
        <v/>
      </c>
      <c r="C383" s="66" t="str">
        <f t="shared" si="34"/>
        <v/>
      </c>
      <c r="D383" s="66"/>
      <c r="E383" s="91" t="str">
        <f t="shared" si="35"/>
        <v/>
      </c>
      <c r="F383" s="121" t="str">
        <f t="shared" si="36"/>
        <v/>
      </c>
      <c r="G383" s="121" t="str">
        <f t="shared" si="37"/>
        <v/>
      </c>
      <c r="H383" s="121" t="str">
        <f t="shared" si="38"/>
        <v/>
      </c>
      <c r="I383" s="121" t="str">
        <f t="shared" si="39"/>
        <v/>
      </c>
      <c r="J383" s="121" t="str">
        <f t="shared" si="40"/>
        <v/>
      </c>
    </row>
    <row r="384" spans="1:11" x14ac:dyDescent="0.2">
      <c r="A384" s="58">
        <v>188</v>
      </c>
      <c r="B384" s="59" t="str">
        <f t="shared" si="33"/>
        <v/>
      </c>
      <c r="C384" s="66" t="str">
        <f t="shared" si="34"/>
        <v/>
      </c>
      <c r="D384" s="66"/>
      <c r="E384" s="91" t="str">
        <f t="shared" si="35"/>
        <v/>
      </c>
      <c r="F384" s="121" t="str">
        <f t="shared" si="36"/>
        <v/>
      </c>
      <c r="G384" s="121" t="str">
        <f t="shared" si="37"/>
        <v/>
      </c>
      <c r="H384" s="121" t="str">
        <f t="shared" si="38"/>
        <v/>
      </c>
      <c r="I384" s="121" t="str">
        <f t="shared" si="39"/>
        <v/>
      </c>
      <c r="J384" s="121" t="str">
        <f t="shared" si="40"/>
        <v/>
      </c>
    </row>
    <row r="385" spans="1:10" x14ac:dyDescent="0.2">
      <c r="A385" s="58">
        <v>189</v>
      </c>
      <c r="B385" s="59" t="str">
        <f t="shared" si="33"/>
        <v/>
      </c>
      <c r="C385" s="66" t="str">
        <f t="shared" si="34"/>
        <v/>
      </c>
      <c r="D385" s="66"/>
      <c r="E385" s="91" t="str">
        <f t="shared" si="35"/>
        <v/>
      </c>
      <c r="F385" s="121" t="str">
        <f t="shared" si="36"/>
        <v/>
      </c>
      <c r="G385" s="121" t="str">
        <f t="shared" si="37"/>
        <v/>
      </c>
      <c r="H385" s="121" t="str">
        <f t="shared" si="38"/>
        <v/>
      </c>
      <c r="I385" s="121" t="str">
        <f t="shared" si="39"/>
        <v/>
      </c>
      <c r="J385" s="121" t="str">
        <f t="shared" si="40"/>
        <v/>
      </c>
    </row>
    <row r="386" spans="1:10" x14ac:dyDescent="0.2">
      <c r="A386" s="58">
        <v>190</v>
      </c>
      <c r="B386" s="59" t="str">
        <f t="shared" si="33"/>
        <v/>
      </c>
      <c r="C386" s="66" t="str">
        <f t="shared" si="34"/>
        <v/>
      </c>
      <c r="D386" s="66"/>
      <c r="E386" s="91" t="str">
        <f t="shared" si="35"/>
        <v/>
      </c>
      <c r="F386" s="121" t="str">
        <f t="shared" si="36"/>
        <v/>
      </c>
      <c r="G386" s="121" t="str">
        <f t="shared" si="37"/>
        <v/>
      </c>
      <c r="H386" s="121" t="str">
        <f t="shared" si="38"/>
        <v/>
      </c>
      <c r="I386" s="121" t="str">
        <f t="shared" si="39"/>
        <v/>
      </c>
      <c r="J386" s="121" t="str">
        <f t="shared" si="40"/>
        <v/>
      </c>
    </row>
    <row r="387" spans="1:10" x14ac:dyDescent="0.2">
      <c r="A387" s="58">
        <v>191</v>
      </c>
      <c r="B387" s="59" t="str">
        <f t="shared" si="33"/>
        <v/>
      </c>
      <c r="C387" s="66" t="str">
        <f t="shared" si="34"/>
        <v/>
      </c>
      <c r="D387" s="66"/>
      <c r="E387" s="91" t="str">
        <f t="shared" si="35"/>
        <v/>
      </c>
      <c r="F387" s="121" t="str">
        <f t="shared" si="36"/>
        <v/>
      </c>
      <c r="G387" s="121" t="str">
        <f t="shared" si="37"/>
        <v/>
      </c>
      <c r="H387" s="121" t="str">
        <f t="shared" si="38"/>
        <v/>
      </c>
      <c r="I387" s="121" t="str">
        <f t="shared" si="39"/>
        <v/>
      </c>
      <c r="J387" s="121" t="str">
        <f t="shared" si="40"/>
        <v/>
      </c>
    </row>
    <row r="388" spans="1:10" x14ac:dyDescent="0.2">
      <c r="A388" s="58">
        <v>192</v>
      </c>
      <c r="B388" s="59" t="str">
        <f t="shared" si="33"/>
        <v/>
      </c>
      <c r="C388" s="66" t="str">
        <f t="shared" si="34"/>
        <v/>
      </c>
      <c r="D388" s="66"/>
      <c r="E388" s="91" t="str">
        <f t="shared" si="35"/>
        <v/>
      </c>
      <c r="F388" s="121" t="str">
        <f t="shared" si="36"/>
        <v/>
      </c>
      <c r="G388" s="121" t="str">
        <f t="shared" si="37"/>
        <v/>
      </c>
      <c r="H388" s="121" t="str">
        <f t="shared" si="38"/>
        <v/>
      </c>
      <c r="I388" s="121" t="str">
        <f t="shared" si="39"/>
        <v/>
      </c>
      <c r="J388" s="121" t="str">
        <f t="shared" si="40"/>
        <v/>
      </c>
    </row>
    <row r="389" spans="1:10" x14ac:dyDescent="0.2">
      <c r="A389" s="58">
        <v>193</v>
      </c>
      <c r="B389" s="59" t="str">
        <f t="shared" si="33"/>
        <v/>
      </c>
      <c r="C389" s="66" t="str">
        <f t="shared" si="34"/>
        <v/>
      </c>
      <c r="D389" s="66"/>
      <c r="E389" s="91" t="str">
        <f t="shared" si="35"/>
        <v/>
      </c>
      <c r="F389" s="121" t="str">
        <f t="shared" si="36"/>
        <v/>
      </c>
      <c r="G389" s="121" t="str">
        <f t="shared" si="37"/>
        <v/>
      </c>
      <c r="H389" s="121" t="str">
        <f t="shared" si="38"/>
        <v/>
      </c>
      <c r="I389" s="121" t="str">
        <f t="shared" si="39"/>
        <v/>
      </c>
      <c r="J389" s="121" t="str">
        <f t="shared" si="40"/>
        <v/>
      </c>
    </row>
    <row r="390" spans="1:10" x14ac:dyDescent="0.2">
      <c r="A390" s="58">
        <v>194</v>
      </c>
      <c r="B390" s="59" t="str">
        <f t="shared" si="33"/>
        <v/>
      </c>
      <c r="C390" s="66" t="str">
        <f t="shared" si="34"/>
        <v/>
      </c>
      <c r="D390" s="66"/>
      <c r="E390" s="91" t="str">
        <f t="shared" si="35"/>
        <v/>
      </c>
      <c r="F390" s="121" t="str">
        <f t="shared" si="36"/>
        <v/>
      </c>
      <c r="G390" s="121" t="str">
        <f t="shared" si="37"/>
        <v/>
      </c>
      <c r="H390" s="121" t="str">
        <f t="shared" si="38"/>
        <v/>
      </c>
      <c r="I390" s="121" t="str">
        <f t="shared" si="39"/>
        <v/>
      </c>
      <c r="J390" s="121" t="str">
        <f t="shared" si="40"/>
        <v/>
      </c>
    </row>
    <row r="391" spans="1:10" x14ac:dyDescent="0.2">
      <c r="A391" s="58">
        <v>195</v>
      </c>
      <c r="B391" s="59" t="str">
        <f t="shared" si="33"/>
        <v/>
      </c>
      <c r="C391" s="66" t="str">
        <f t="shared" si="34"/>
        <v/>
      </c>
      <c r="D391" s="66"/>
      <c r="E391" s="91" t="str">
        <f t="shared" si="35"/>
        <v/>
      </c>
      <c r="F391" s="121" t="str">
        <f t="shared" si="36"/>
        <v/>
      </c>
      <c r="G391" s="121" t="str">
        <f t="shared" si="37"/>
        <v/>
      </c>
      <c r="H391" s="121" t="str">
        <f t="shared" si="38"/>
        <v/>
      </c>
      <c r="I391" s="121" t="str">
        <f t="shared" si="39"/>
        <v/>
      </c>
      <c r="J391" s="121" t="str">
        <f t="shared" si="40"/>
        <v/>
      </c>
    </row>
    <row r="392" spans="1:10" x14ac:dyDescent="0.2">
      <c r="A392" s="58">
        <v>196</v>
      </c>
      <c r="B392" s="59" t="str">
        <f t="shared" si="33"/>
        <v/>
      </c>
      <c r="C392" s="66" t="str">
        <f t="shared" si="34"/>
        <v/>
      </c>
      <c r="D392" s="66"/>
      <c r="E392" s="91" t="str">
        <f t="shared" si="35"/>
        <v/>
      </c>
      <c r="F392" s="121" t="str">
        <f t="shared" si="36"/>
        <v/>
      </c>
      <c r="G392" s="121" t="str">
        <f t="shared" si="37"/>
        <v/>
      </c>
      <c r="H392" s="121" t="str">
        <f t="shared" si="38"/>
        <v/>
      </c>
      <c r="I392" s="121" t="str">
        <f t="shared" si="39"/>
        <v/>
      </c>
      <c r="J392" s="121" t="str">
        <f t="shared" si="40"/>
        <v/>
      </c>
    </row>
    <row r="393" spans="1:10" x14ac:dyDescent="0.2">
      <c r="A393" s="58">
        <v>197</v>
      </c>
      <c r="B393" s="59" t="str">
        <f t="shared" si="33"/>
        <v/>
      </c>
      <c r="C393" s="66" t="str">
        <f t="shared" si="34"/>
        <v/>
      </c>
      <c r="D393" s="66"/>
      <c r="E393" s="91" t="str">
        <f t="shared" si="35"/>
        <v/>
      </c>
      <c r="F393" s="121" t="str">
        <f t="shared" si="36"/>
        <v/>
      </c>
      <c r="G393" s="121" t="str">
        <f t="shared" si="37"/>
        <v/>
      </c>
      <c r="H393" s="121" t="str">
        <f t="shared" si="38"/>
        <v/>
      </c>
      <c r="I393" s="121" t="str">
        <f t="shared" si="39"/>
        <v/>
      </c>
      <c r="J393" s="121" t="str">
        <f t="shared" si="40"/>
        <v/>
      </c>
    </row>
    <row r="394" spans="1:10" x14ac:dyDescent="0.2">
      <c r="A394" s="58">
        <v>198</v>
      </c>
      <c r="B394" s="59" t="str">
        <f t="shared" si="33"/>
        <v/>
      </c>
      <c r="C394" s="66" t="str">
        <f t="shared" si="34"/>
        <v/>
      </c>
      <c r="D394" s="66"/>
      <c r="E394" s="91" t="str">
        <f t="shared" si="35"/>
        <v/>
      </c>
      <c r="F394" s="121" t="str">
        <f t="shared" si="36"/>
        <v/>
      </c>
      <c r="G394" s="121" t="str">
        <f t="shared" si="37"/>
        <v/>
      </c>
      <c r="H394" s="121" t="str">
        <f t="shared" si="38"/>
        <v/>
      </c>
      <c r="I394" s="121" t="str">
        <f t="shared" si="39"/>
        <v/>
      </c>
      <c r="J394" s="121" t="str">
        <f t="shared" si="40"/>
        <v/>
      </c>
    </row>
    <row r="395" spans="1:10" x14ac:dyDescent="0.2">
      <c r="A395" s="58">
        <v>199</v>
      </c>
      <c r="B395" s="59" t="str">
        <f t="shared" si="33"/>
        <v/>
      </c>
      <c r="C395" s="66" t="str">
        <f t="shared" si="34"/>
        <v/>
      </c>
      <c r="D395" s="66"/>
      <c r="E395" s="91" t="str">
        <f t="shared" si="35"/>
        <v/>
      </c>
      <c r="F395" s="121" t="str">
        <f t="shared" si="36"/>
        <v/>
      </c>
      <c r="G395" s="121" t="str">
        <f t="shared" si="37"/>
        <v/>
      </c>
      <c r="H395" s="121" t="str">
        <f t="shared" si="38"/>
        <v/>
      </c>
      <c r="I395" s="121" t="str">
        <f t="shared" si="39"/>
        <v/>
      </c>
      <c r="J395" s="121" t="str">
        <f t="shared" si="40"/>
        <v/>
      </c>
    </row>
    <row r="396" spans="1:10" x14ac:dyDescent="0.2">
      <c r="A396" s="58">
        <v>200</v>
      </c>
      <c r="B396" s="59" t="str">
        <f t="shared" si="33"/>
        <v/>
      </c>
      <c r="C396" s="66" t="str">
        <f t="shared" si="34"/>
        <v/>
      </c>
      <c r="D396" s="66"/>
      <c r="E396" s="91" t="str">
        <f t="shared" si="35"/>
        <v/>
      </c>
      <c r="F396" s="121" t="str">
        <f t="shared" si="36"/>
        <v/>
      </c>
      <c r="G396" s="121" t="str">
        <f t="shared" si="37"/>
        <v/>
      </c>
      <c r="H396" s="121" t="str">
        <f t="shared" si="38"/>
        <v/>
      </c>
      <c r="I396" s="121" t="str">
        <f t="shared" si="39"/>
        <v/>
      </c>
      <c r="J396" s="121" t="str">
        <f t="shared" si="40"/>
        <v/>
      </c>
    </row>
    <row r="397" spans="1:10" x14ac:dyDescent="0.2">
      <c r="A397" s="58">
        <v>201</v>
      </c>
      <c r="B397" s="59" t="str">
        <f t="shared" si="33"/>
        <v/>
      </c>
      <c r="C397" s="66" t="str">
        <f t="shared" si="34"/>
        <v/>
      </c>
      <c r="D397" s="66"/>
      <c r="E397" s="91" t="str">
        <f t="shared" si="35"/>
        <v/>
      </c>
      <c r="F397" s="121" t="str">
        <f t="shared" si="36"/>
        <v/>
      </c>
      <c r="G397" s="121" t="str">
        <f t="shared" si="37"/>
        <v/>
      </c>
      <c r="H397" s="121" t="str">
        <f t="shared" si="38"/>
        <v/>
      </c>
      <c r="I397" s="121" t="str">
        <f t="shared" si="39"/>
        <v/>
      </c>
      <c r="J397" s="121" t="str">
        <f t="shared" si="40"/>
        <v/>
      </c>
    </row>
    <row r="398" spans="1:10" x14ac:dyDescent="0.2">
      <c r="A398" s="58">
        <v>202</v>
      </c>
      <c r="B398" s="59" t="str">
        <f t="shared" si="33"/>
        <v/>
      </c>
      <c r="C398" s="66" t="str">
        <f t="shared" si="34"/>
        <v/>
      </c>
      <c r="D398" s="66"/>
      <c r="E398" s="91" t="str">
        <f t="shared" si="35"/>
        <v/>
      </c>
      <c r="F398" s="121" t="str">
        <f t="shared" si="36"/>
        <v/>
      </c>
      <c r="G398" s="121" t="str">
        <f t="shared" si="37"/>
        <v/>
      </c>
      <c r="H398" s="121" t="str">
        <f t="shared" si="38"/>
        <v/>
      </c>
      <c r="I398" s="121" t="str">
        <f t="shared" si="39"/>
        <v/>
      </c>
      <c r="J398" s="121" t="str">
        <f t="shared" si="40"/>
        <v/>
      </c>
    </row>
    <row r="399" spans="1:10" x14ac:dyDescent="0.2">
      <c r="A399" s="58">
        <v>203</v>
      </c>
      <c r="B399" s="59" t="str">
        <f t="shared" si="33"/>
        <v/>
      </c>
      <c r="C399" s="66" t="str">
        <f t="shared" si="34"/>
        <v/>
      </c>
      <c r="D399" s="66"/>
      <c r="E399" s="91" t="str">
        <f t="shared" si="35"/>
        <v/>
      </c>
      <c r="F399" s="121" t="str">
        <f t="shared" si="36"/>
        <v/>
      </c>
      <c r="G399" s="121" t="str">
        <f t="shared" si="37"/>
        <v/>
      </c>
      <c r="H399" s="121" t="str">
        <f t="shared" si="38"/>
        <v/>
      </c>
      <c r="I399" s="121" t="str">
        <f t="shared" si="39"/>
        <v/>
      </c>
      <c r="J399" s="121" t="str">
        <f t="shared" si="40"/>
        <v/>
      </c>
    </row>
    <row r="400" spans="1:10" x14ac:dyDescent="0.2">
      <c r="A400" s="58">
        <v>204</v>
      </c>
      <c r="B400" s="59" t="str">
        <f t="shared" si="33"/>
        <v/>
      </c>
      <c r="C400" s="66" t="str">
        <f t="shared" si="34"/>
        <v/>
      </c>
      <c r="D400" s="66"/>
      <c r="E400" s="91" t="str">
        <f t="shared" si="35"/>
        <v/>
      </c>
      <c r="F400" s="121" t="str">
        <f t="shared" si="36"/>
        <v/>
      </c>
      <c r="G400" s="121" t="str">
        <f t="shared" si="37"/>
        <v/>
      </c>
      <c r="H400" s="121" t="str">
        <f t="shared" si="38"/>
        <v/>
      </c>
      <c r="I400" s="121" t="str">
        <f t="shared" si="39"/>
        <v/>
      </c>
      <c r="J400" s="121" t="str">
        <f t="shared" si="40"/>
        <v/>
      </c>
    </row>
    <row r="401" spans="1:11" x14ac:dyDescent="0.2">
      <c r="A401" s="58">
        <v>205</v>
      </c>
      <c r="B401" s="59" t="str">
        <f t="shared" si="33"/>
        <v/>
      </c>
      <c r="C401" s="66" t="str">
        <f t="shared" si="34"/>
        <v/>
      </c>
      <c r="D401" s="66"/>
      <c r="E401" s="91" t="str">
        <f t="shared" si="35"/>
        <v/>
      </c>
      <c r="F401" s="121" t="str">
        <f t="shared" si="36"/>
        <v/>
      </c>
      <c r="G401" s="121" t="str">
        <f t="shared" si="37"/>
        <v/>
      </c>
      <c r="H401" s="121" t="str">
        <f t="shared" si="38"/>
        <v/>
      </c>
      <c r="I401" s="121" t="str">
        <f t="shared" si="39"/>
        <v/>
      </c>
      <c r="J401" s="121" t="str">
        <f t="shared" si="40"/>
        <v/>
      </c>
    </row>
    <row r="402" spans="1:11" x14ac:dyDescent="0.2">
      <c r="A402" s="58">
        <v>206</v>
      </c>
      <c r="B402" s="59" t="str">
        <f t="shared" si="33"/>
        <v/>
      </c>
      <c r="C402" s="66" t="str">
        <f t="shared" si="34"/>
        <v/>
      </c>
      <c r="D402" s="66"/>
      <c r="E402" s="91" t="str">
        <f t="shared" si="35"/>
        <v/>
      </c>
      <c r="F402" s="121" t="str">
        <f t="shared" si="36"/>
        <v/>
      </c>
      <c r="G402" s="121" t="str">
        <f t="shared" si="37"/>
        <v/>
      </c>
      <c r="H402" s="121" t="str">
        <f t="shared" si="38"/>
        <v/>
      </c>
      <c r="I402" s="121" t="str">
        <f t="shared" si="39"/>
        <v/>
      </c>
      <c r="J402" s="121" t="str">
        <f t="shared" si="40"/>
        <v/>
      </c>
    </row>
    <row r="403" spans="1:11" x14ac:dyDescent="0.2">
      <c r="A403" s="58">
        <v>207</v>
      </c>
      <c r="B403" s="59" t="str">
        <f t="shared" si="33"/>
        <v/>
      </c>
      <c r="C403" s="66" t="str">
        <f t="shared" si="34"/>
        <v/>
      </c>
      <c r="D403" s="66"/>
      <c r="E403" s="91" t="str">
        <f t="shared" si="35"/>
        <v/>
      </c>
      <c r="F403" s="121" t="str">
        <f t="shared" si="36"/>
        <v/>
      </c>
      <c r="G403" s="121" t="str">
        <f t="shared" si="37"/>
        <v/>
      </c>
      <c r="H403" s="121" t="str">
        <f t="shared" si="38"/>
        <v/>
      </c>
      <c r="I403" s="121" t="str">
        <f t="shared" si="39"/>
        <v/>
      </c>
      <c r="J403" s="121" t="str">
        <f t="shared" si="40"/>
        <v/>
      </c>
    </row>
    <row r="404" spans="1:11" x14ac:dyDescent="0.2">
      <c r="A404" s="58">
        <v>208</v>
      </c>
      <c r="B404" s="59" t="str">
        <f t="shared" si="33"/>
        <v/>
      </c>
      <c r="C404" s="66" t="str">
        <f t="shared" si="34"/>
        <v/>
      </c>
      <c r="D404" s="66"/>
      <c r="E404" s="91" t="str">
        <f t="shared" si="35"/>
        <v/>
      </c>
      <c r="F404" s="121" t="str">
        <f t="shared" si="36"/>
        <v/>
      </c>
      <c r="G404" s="121" t="str">
        <f t="shared" si="37"/>
        <v/>
      </c>
      <c r="H404" s="121" t="str">
        <f t="shared" si="38"/>
        <v/>
      </c>
      <c r="I404" s="121" t="str">
        <f t="shared" si="39"/>
        <v/>
      </c>
      <c r="J404" s="121" t="str">
        <f t="shared" si="40"/>
        <v/>
      </c>
    </row>
    <row r="405" spans="1:11" x14ac:dyDescent="0.2">
      <c r="A405" s="58">
        <v>209</v>
      </c>
      <c r="B405" s="59" t="str">
        <f t="shared" si="33"/>
        <v/>
      </c>
      <c r="C405" s="66" t="str">
        <f t="shared" ref="C405:C416" si="41">IF(ISNUMBER($B405),VLOOKUP(INDEX(TABELLE_INPUT_MATRIX,A405,2),PUNKTTYP_MATRIX_MELDUNG,4,FALSE),"")</f>
        <v/>
      </c>
      <c r="D405" s="66"/>
      <c r="E405" s="91" t="str">
        <f t="shared" ref="E405:E416" si="42">IF(ISNUMBER($B405),VLOOKUP(INDEX(TABELLE_INPUT_MATRIX,A405,3),MATERIAL_MATRIX_MELDUNG,4,FALSE),"")</f>
        <v/>
      </c>
      <c r="F405" s="121" t="str">
        <f t="shared" ref="F405:F416" si="43">IF(ISNUMBER($B405),INDEX(TABELLE_INPUT_MATRIX,A405,5),"")</f>
        <v/>
      </c>
      <c r="G405" s="121" t="str">
        <f t="shared" ref="G405:G416" si="44">IF(ISNUMBER($B405),INDEX(TABELLE_INPUT_MATRIX,A405,6),"")</f>
        <v/>
      </c>
      <c r="H405" s="121" t="str">
        <f t="shared" ref="H405:H416" si="45">IF(ISNUMBER($B405),INDEX(TABELLE_INPUT_MATRIX,A405,7),"")</f>
        <v/>
      </c>
      <c r="I405" s="121" t="str">
        <f t="shared" ref="I405:I416" si="46">IF(ISNUMBER($B405),INDEX(TABELLE_INPUT_MATRIX,A405,8),"")</f>
        <v/>
      </c>
      <c r="J405" s="121" t="str">
        <f t="shared" ref="J405:J416" si="47">IF(ISNUMBER($B405),VLOOKUP(INDEX(TABELLE_INPUT_MATRIX,A405,4),GENAUIGKEIT_MATRIX_MELDUNG,4,FALSE),"")</f>
        <v/>
      </c>
    </row>
    <row r="406" spans="1:11" x14ac:dyDescent="0.2">
      <c r="A406" s="58">
        <v>210</v>
      </c>
      <c r="B406" s="59" t="str">
        <f t="shared" si="33"/>
        <v/>
      </c>
      <c r="C406" s="66" t="str">
        <f t="shared" si="41"/>
        <v/>
      </c>
      <c r="D406" s="66"/>
      <c r="E406" s="91" t="str">
        <f t="shared" si="42"/>
        <v/>
      </c>
      <c r="F406" s="121" t="str">
        <f t="shared" si="43"/>
        <v/>
      </c>
      <c r="G406" s="121" t="str">
        <f t="shared" si="44"/>
        <v/>
      </c>
      <c r="H406" s="121" t="str">
        <f t="shared" si="45"/>
        <v/>
      </c>
      <c r="I406" s="121" t="str">
        <f t="shared" si="46"/>
        <v/>
      </c>
      <c r="J406" s="121" t="str">
        <f t="shared" si="47"/>
        <v/>
      </c>
    </row>
    <row r="407" spans="1:11" x14ac:dyDescent="0.2">
      <c r="A407" s="58">
        <v>211</v>
      </c>
      <c r="B407" s="59" t="str">
        <f t="shared" si="33"/>
        <v/>
      </c>
      <c r="C407" s="66" t="str">
        <f t="shared" si="41"/>
        <v/>
      </c>
      <c r="D407" s="66"/>
      <c r="E407" s="91" t="str">
        <f t="shared" si="42"/>
        <v/>
      </c>
      <c r="F407" s="121" t="str">
        <f t="shared" si="43"/>
        <v/>
      </c>
      <c r="G407" s="121" t="str">
        <f t="shared" si="44"/>
        <v/>
      </c>
      <c r="H407" s="121" t="str">
        <f t="shared" si="45"/>
        <v/>
      </c>
      <c r="I407" s="121" t="str">
        <f t="shared" si="46"/>
        <v/>
      </c>
      <c r="J407" s="121" t="str">
        <f t="shared" si="47"/>
        <v/>
      </c>
    </row>
    <row r="408" spans="1:11" x14ac:dyDescent="0.2">
      <c r="A408" s="58">
        <v>212</v>
      </c>
      <c r="B408" s="59" t="str">
        <f t="shared" si="33"/>
        <v/>
      </c>
      <c r="C408" s="66" t="str">
        <f t="shared" si="41"/>
        <v/>
      </c>
      <c r="D408" s="66"/>
      <c r="E408" s="91" t="str">
        <f t="shared" si="42"/>
        <v/>
      </c>
      <c r="F408" s="121" t="str">
        <f t="shared" si="43"/>
        <v/>
      </c>
      <c r="G408" s="121" t="str">
        <f t="shared" si="44"/>
        <v/>
      </c>
      <c r="H408" s="121" t="str">
        <f t="shared" si="45"/>
        <v/>
      </c>
      <c r="I408" s="121" t="str">
        <f t="shared" si="46"/>
        <v/>
      </c>
      <c r="J408" s="121" t="str">
        <f t="shared" si="47"/>
        <v/>
      </c>
    </row>
    <row r="409" spans="1:11" x14ac:dyDescent="0.2">
      <c r="A409" s="58">
        <v>213</v>
      </c>
      <c r="B409" s="59" t="str">
        <f t="shared" si="33"/>
        <v/>
      </c>
      <c r="C409" s="66" t="str">
        <f t="shared" si="41"/>
        <v/>
      </c>
      <c r="D409" s="66"/>
      <c r="E409" s="91" t="str">
        <f t="shared" si="42"/>
        <v/>
      </c>
      <c r="F409" s="121" t="str">
        <f t="shared" si="43"/>
        <v/>
      </c>
      <c r="G409" s="121" t="str">
        <f t="shared" si="44"/>
        <v/>
      </c>
      <c r="H409" s="121" t="str">
        <f t="shared" si="45"/>
        <v/>
      </c>
      <c r="I409" s="121" t="str">
        <f t="shared" si="46"/>
        <v/>
      </c>
      <c r="J409" s="121" t="str">
        <f t="shared" si="47"/>
        <v/>
      </c>
    </row>
    <row r="410" spans="1:11" x14ac:dyDescent="0.2">
      <c r="A410" s="58">
        <v>214</v>
      </c>
      <c r="B410" s="59" t="str">
        <f t="shared" si="33"/>
        <v/>
      </c>
      <c r="C410" s="66" t="str">
        <f t="shared" si="41"/>
        <v/>
      </c>
      <c r="D410" s="66"/>
      <c r="E410" s="91" t="str">
        <f t="shared" si="42"/>
        <v/>
      </c>
      <c r="F410" s="121" t="str">
        <f t="shared" si="43"/>
        <v/>
      </c>
      <c r="G410" s="121" t="str">
        <f t="shared" si="44"/>
        <v/>
      </c>
      <c r="H410" s="121" t="str">
        <f t="shared" si="45"/>
        <v/>
      </c>
      <c r="I410" s="121" t="str">
        <f t="shared" si="46"/>
        <v/>
      </c>
      <c r="J410" s="121" t="str">
        <f t="shared" si="47"/>
        <v/>
      </c>
    </row>
    <row r="411" spans="1:11" x14ac:dyDescent="0.2">
      <c r="A411" s="58">
        <v>215</v>
      </c>
      <c r="B411" s="59" t="str">
        <f t="shared" si="33"/>
        <v/>
      </c>
      <c r="C411" s="66" t="str">
        <f t="shared" si="41"/>
        <v/>
      </c>
      <c r="D411" s="66"/>
      <c r="E411" s="91" t="str">
        <f t="shared" si="42"/>
        <v/>
      </c>
      <c r="F411" s="121" t="str">
        <f t="shared" si="43"/>
        <v/>
      </c>
      <c r="G411" s="121" t="str">
        <f t="shared" si="44"/>
        <v/>
      </c>
      <c r="H411" s="121" t="str">
        <f t="shared" si="45"/>
        <v/>
      </c>
      <c r="I411" s="121" t="str">
        <f t="shared" si="46"/>
        <v/>
      </c>
      <c r="J411" s="121" t="str">
        <f t="shared" si="47"/>
        <v/>
      </c>
    </row>
    <row r="412" spans="1:11" x14ac:dyDescent="0.2">
      <c r="A412" s="58">
        <v>216</v>
      </c>
      <c r="B412" s="59" t="str">
        <f t="shared" si="33"/>
        <v/>
      </c>
      <c r="C412" s="66" t="str">
        <f t="shared" si="41"/>
        <v/>
      </c>
      <c r="D412" s="66"/>
      <c r="E412" s="91" t="str">
        <f t="shared" si="42"/>
        <v/>
      </c>
      <c r="F412" s="121" t="str">
        <f t="shared" si="43"/>
        <v/>
      </c>
      <c r="G412" s="121" t="str">
        <f t="shared" si="44"/>
        <v/>
      </c>
      <c r="H412" s="121" t="str">
        <f t="shared" si="45"/>
        <v/>
      </c>
      <c r="I412" s="121" t="str">
        <f t="shared" si="46"/>
        <v/>
      </c>
      <c r="J412" s="121" t="str">
        <f t="shared" si="47"/>
        <v/>
      </c>
    </row>
    <row r="413" spans="1:11" x14ac:dyDescent="0.2">
      <c r="A413" s="58">
        <v>217</v>
      </c>
      <c r="B413" s="59" t="str">
        <f t="shared" si="33"/>
        <v/>
      </c>
      <c r="C413" s="66" t="str">
        <f t="shared" si="41"/>
        <v/>
      </c>
      <c r="D413" s="66"/>
      <c r="E413" s="91" t="str">
        <f t="shared" si="42"/>
        <v/>
      </c>
      <c r="F413" s="121" t="str">
        <f t="shared" si="43"/>
        <v/>
      </c>
      <c r="G413" s="121" t="str">
        <f t="shared" si="44"/>
        <v/>
      </c>
      <c r="H413" s="121" t="str">
        <f t="shared" si="45"/>
        <v/>
      </c>
      <c r="I413" s="121" t="str">
        <f t="shared" si="46"/>
        <v/>
      </c>
      <c r="J413" s="121" t="str">
        <f t="shared" si="47"/>
        <v/>
      </c>
    </row>
    <row r="414" spans="1:11" x14ac:dyDescent="0.2">
      <c r="A414" s="58">
        <v>218</v>
      </c>
      <c r="B414" s="59" t="str">
        <f t="shared" si="33"/>
        <v/>
      </c>
      <c r="C414" s="66" t="str">
        <f t="shared" si="41"/>
        <v/>
      </c>
      <c r="D414" s="66"/>
      <c r="E414" s="91" t="str">
        <f t="shared" si="42"/>
        <v/>
      </c>
      <c r="F414" s="121" t="str">
        <f t="shared" si="43"/>
        <v/>
      </c>
      <c r="G414" s="121" t="str">
        <f t="shared" si="44"/>
        <v/>
      </c>
      <c r="H414" s="121" t="str">
        <f t="shared" si="45"/>
        <v/>
      </c>
      <c r="I414" s="121" t="str">
        <f t="shared" si="46"/>
        <v/>
      </c>
      <c r="J414" s="121" t="str">
        <f t="shared" si="47"/>
        <v/>
      </c>
    </row>
    <row r="415" spans="1:11" x14ac:dyDescent="0.2">
      <c r="A415" s="58">
        <v>219</v>
      </c>
      <c r="B415" s="59" t="str">
        <f t="shared" si="33"/>
        <v/>
      </c>
      <c r="C415" s="66" t="str">
        <f t="shared" si="41"/>
        <v/>
      </c>
      <c r="D415" s="66"/>
      <c r="E415" s="91" t="str">
        <f t="shared" si="42"/>
        <v/>
      </c>
      <c r="F415" s="121" t="str">
        <f t="shared" si="43"/>
        <v/>
      </c>
      <c r="G415" s="121" t="str">
        <f t="shared" si="44"/>
        <v/>
      </c>
      <c r="H415" s="121" t="str">
        <f t="shared" si="45"/>
        <v/>
      </c>
      <c r="I415" s="121" t="str">
        <f t="shared" si="46"/>
        <v/>
      </c>
      <c r="J415" s="121" t="str">
        <f t="shared" si="47"/>
        <v/>
      </c>
      <c r="K415" s="33"/>
    </row>
    <row r="416" spans="1:11" x14ac:dyDescent="0.2">
      <c r="A416" s="58">
        <v>220</v>
      </c>
      <c r="B416" s="59" t="str">
        <f t="shared" si="33"/>
        <v/>
      </c>
      <c r="C416" s="66" t="str">
        <f t="shared" si="41"/>
        <v/>
      </c>
      <c r="D416" s="66"/>
      <c r="E416" s="91" t="str">
        <f t="shared" si="42"/>
        <v/>
      </c>
      <c r="F416" s="121" t="str">
        <f t="shared" si="43"/>
        <v/>
      </c>
      <c r="G416" s="121" t="str">
        <f t="shared" si="44"/>
        <v/>
      </c>
      <c r="H416" s="121" t="str">
        <f t="shared" si="45"/>
        <v/>
      </c>
      <c r="I416" s="121" t="str">
        <f t="shared" si="46"/>
        <v/>
      </c>
      <c r="J416" s="121" t="str">
        <f t="shared" si="47"/>
        <v/>
      </c>
      <c r="K416" s="33"/>
    </row>
    <row r="417" spans="1:11" x14ac:dyDescent="0.2">
      <c r="A417" s="58">
        <v>221</v>
      </c>
      <c r="B417" s="59" t="str">
        <f>IF(INDEX(TABELLE_INPUT_MATRIX,A417,1)&gt;0,INDEX(TABELLE_INPUT_MATRIX,A417,1),"")</f>
        <v/>
      </c>
      <c r="C417" s="66" t="str">
        <f>IF(ISNUMBER($B417),VLOOKUP(INDEX(TABELLE_INPUT_MATRIX,A417,2),PUNKTTYP_MATRIX_MELDUNG,4,FALSE),"")</f>
        <v/>
      </c>
      <c r="D417" s="66"/>
      <c r="E417" s="91" t="str">
        <f>IF(ISNUMBER($B417),VLOOKUP(INDEX(TABELLE_INPUT_MATRIX,A417,3),MATERIAL_MATRIX_MELDUNG,4,FALSE),"")</f>
        <v/>
      </c>
      <c r="F417" s="121" t="str">
        <f>IF(ISNUMBER($B417),INDEX(TABELLE_INPUT_MATRIX,A417,5),"")</f>
        <v/>
      </c>
      <c r="G417" s="121" t="str">
        <f>IF(ISNUMBER($B417),INDEX(TABELLE_INPUT_MATRIX,A417,6),"")</f>
        <v/>
      </c>
      <c r="H417" s="121" t="str">
        <f>IF(ISNUMBER($B417),INDEX(TABELLE_INPUT_MATRIX,A417,7),"")</f>
        <v/>
      </c>
      <c r="I417" s="121" t="str">
        <f>IF(ISNUMBER($B417),INDEX(TABELLE_INPUT_MATRIX,A417,8),"")</f>
        <v/>
      </c>
      <c r="J417" s="121" t="str">
        <f>IF(ISNUMBER($B417),VLOOKUP(INDEX(TABELLE_INPUT_MATRIX,A417,4),GENAUIGKEIT_MATRIX_MELDUNG,4,FALSE),"")</f>
        <v/>
      </c>
      <c r="K417" s="33"/>
    </row>
    <row r="418" spans="1:11" x14ac:dyDescent="0.2">
      <c r="A418" s="58">
        <v>222</v>
      </c>
      <c r="B418" s="59" t="str">
        <f>IF(INDEX(TABELLE_INPUT_MATRIX,A418,1)&gt;0,INDEX(TABELLE_INPUT_MATRIX,A418,1),"")</f>
        <v/>
      </c>
      <c r="C418" s="66" t="str">
        <f>IF(ISNUMBER($B418),VLOOKUP(INDEX(TABELLE_INPUT_MATRIX,A418,2),PUNKTTYP_MATRIX_MELDUNG,4,FALSE),"")</f>
        <v/>
      </c>
      <c r="D418" s="66"/>
      <c r="E418" s="91" t="str">
        <f>IF(ISNUMBER($B418),VLOOKUP(INDEX(TABELLE_INPUT_MATRIX,A418,3),MATERIAL_MATRIX_MELDUNG,4,FALSE),"")</f>
        <v/>
      </c>
      <c r="F418" s="121" t="str">
        <f>IF(ISNUMBER($B418),INDEX(TABELLE_INPUT_MATRIX,A418,5),"")</f>
        <v/>
      </c>
      <c r="G418" s="121" t="str">
        <f>IF(ISNUMBER($B418),INDEX(TABELLE_INPUT_MATRIX,A418,6),"")</f>
        <v/>
      </c>
      <c r="H418" s="121" t="str">
        <f>IF(ISNUMBER($B418),INDEX(TABELLE_INPUT_MATRIX,A418,7),"")</f>
        <v/>
      </c>
      <c r="I418" s="121" t="str">
        <f>IF(ISNUMBER($B418),INDEX(TABELLE_INPUT_MATRIX,A418,8),"")</f>
        <v/>
      </c>
      <c r="J418" s="121" t="str">
        <f>IF(ISNUMBER($B418),VLOOKUP(INDEX(TABELLE_INPUT_MATRIX,A418,4),GENAUIGKEIT_MATRIX_MELDUNG,4,FALSE),"")</f>
        <v/>
      </c>
      <c r="K418" s="33"/>
    </row>
    <row r="419" spans="1:11" x14ac:dyDescent="0.2">
      <c r="A419" s="58">
        <v>223</v>
      </c>
      <c r="B419" s="59" t="str">
        <f>IF(INDEX(TABELLE_INPUT_MATRIX,A419,1)&gt;0,INDEX(TABELLE_INPUT_MATRIX,A419,1),"")</f>
        <v/>
      </c>
      <c r="C419" s="66" t="str">
        <f>IF(ISNUMBER($B419),VLOOKUP(INDEX(TABELLE_INPUT_MATRIX,A419,2),PUNKTTYP_MATRIX_MELDUNG,4,FALSE),"")</f>
        <v/>
      </c>
      <c r="D419" s="66"/>
      <c r="E419" s="91" t="str">
        <f>IF(ISNUMBER($B419),VLOOKUP(INDEX(TABELLE_INPUT_MATRIX,A419,3),MATERIAL_MATRIX_MELDUNG,4,FALSE),"")</f>
        <v/>
      </c>
      <c r="F419" s="121" t="str">
        <f>IF(ISNUMBER($B419),INDEX(TABELLE_INPUT_MATRIX,A419,5),"")</f>
        <v/>
      </c>
      <c r="G419" s="121" t="str">
        <f>IF(ISNUMBER($B419),INDEX(TABELLE_INPUT_MATRIX,A419,6),"")</f>
        <v/>
      </c>
      <c r="H419" s="121" t="str">
        <f>IF(ISNUMBER($B419),INDEX(TABELLE_INPUT_MATRIX,A419,7),"")</f>
        <v/>
      </c>
      <c r="I419" s="121" t="str">
        <f>IF(ISNUMBER($B419),INDEX(TABELLE_INPUT_MATRIX,A419,8),"")</f>
        <v/>
      </c>
      <c r="J419" s="121" t="str">
        <f>IF(ISNUMBER($B419),VLOOKUP(INDEX(TABELLE_INPUT_MATRIX,A419,4),GENAUIGKEIT_MATRIX_MELDUNG,4,FALSE),"")</f>
        <v/>
      </c>
      <c r="K419" s="33"/>
    </row>
    <row r="420" spans="1:11" x14ac:dyDescent="0.2">
      <c r="A420" s="58">
        <v>224</v>
      </c>
      <c r="B420" s="59" t="str">
        <f>IF(INDEX(TABELLE_INPUT_MATRIX,A420,1)&gt;0,INDEX(TABELLE_INPUT_MATRIX,A420,1),"")</f>
        <v/>
      </c>
      <c r="C420" s="66" t="str">
        <f>IF(ISNUMBER($B420),VLOOKUP(INDEX(TABELLE_INPUT_MATRIX,A420,2),PUNKTTYP_MATRIX_MELDUNG,4,FALSE),"")</f>
        <v/>
      </c>
      <c r="D420" s="66"/>
      <c r="E420" s="91" t="str">
        <f>IF(ISNUMBER($B420),VLOOKUP(INDEX(TABELLE_INPUT_MATRIX,A420,3),MATERIAL_MATRIX_MELDUNG,4,FALSE),"")</f>
        <v/>
      </c>
      <c r="F420" s="121" t="str">
        <f>IF(ISNUMBER($B420),INDEX(TABELLE_INPUT_MATRIX,A420,5),"")</f>
        <v/>
      </c>
      <c r="G420" s="121" t="str">
        <f>IF(ISNUMBER($B420),INDEX(TABELLE_INPUT_MATRIX,A420,6),"")</f>
        <v/>
      </c>
      <c r="H420" s="121" t="str">
        <f>IF(ISNUMBER($B420),INDEX(TABELLE_INPUT_MATRIX,A420,7),"")</f>
        <v/>
      </c>
      <c r="I420" s="121" t="str">
        <f>IF(ISNUMBER($B420),INDEX(TABELLE_INPUT_MATRIX,A420,8),"")</f>
        <v/>
      </c>
      <c r="J420" s="121" t="str">
        <f>IF(ISNUMBER($B420),VLOOKUP(INDEX(TABELLE_INPUT_MATRIX,A420,4),GENAUIGKEIT_MATRIX_MELDUNG,4,FALSE),"")</f>
        <v/>
      </c>
      <c r="K420" s="33"/>
    </row>
    <row r="421" spans="1:11" ht="12.75" customHeight="1" x14ac:dyDescent="0.2">
      <c r="A421" s="58">
        <v>225</v>
      </c>
      <c r="B421" s="59" t="str">
        <f>IF(INDEX(TABELLE_INPUT_MATRIX,A421,1)&gt;0,INDEX(TABELLE_INPUT_MATRIX,A421,1),"")</f>
        <v/>
      </c>
      <c r="C421" s="66" t="str">
        <f>IF(ISNUMBER($B421),VLOOKUP(INDEX(TABELLE_INPUT_MATRIX,A421,2),PUNKTTYP_MATRIX_MELDUNG,4,FALSE),"")</f>
        <v/>
      </c>
      <c r="D421" s="66"/>
      <c r="E421" s="91" t="str">
        <f>IF(ISNUMBER($B421),VLOOKUP(INDEX(TABELLE_INPUT_MATRIX,A421,3),MATERIAL_MATRIX_MELDUNG,4,FALSE),"")</f>
        <v/>
      </c>
      <c r="F421" s="121" t="str">
        <f>IF(ISNUMBER($B421),INDEX(TABELLE_INPUT_MATRIX,A421,5),"")</f>
        <v/>
      </c>
      <c r="G421" s="121" t="str">
        <f>IF(ISNUMBER($B421),INDEX(TABELLE_INPUT_MATRIX,A421,6),"")</f>
        <v/>
      </c>
      <c r="H421" s="121" t="str">
        <f>IF(ISNUMBER($B421),INDEX(TABELLE_INPUT_MATRIX,A421,7),"")</f>
        <v/>
      </c>
      <c r="I421" s="121" t="str">
        <f>IF(ISNUMBER($B421),INDEX(TABELLE_INPUT_MATRIX,A421,8),"")</f>
        <v/>
      </c>
      <c r="J421" s="121" t="str">
        <f>IF(ISNUMBER($B421),VLOOKUP(INDEX(TABELLE_INPUT_MATRIX,A421,4),GENAUIGKEIT_MATRIX_MELDUNG,4,FALSE),"")</f>
        <v/>
      </c>
      <c r="K421" s="33"/>
    </row>
    <row r="422" spans="1:11" x14ac:dyDescent="0.2">
      <c r="E422" s="58"/>
      <c r="F422" s="58"/>
      <c r="G422" s="58"/>
      <c r="H422" s="58"/>
      <c r="I422" s="58"/>
      <c r="J422" s="58"/>
    </row>
    <row r="423" spans="1:11" x14ac:dyDescent="0.2">
      <c r="B423" s="58" t="str">
        <f>IF(B377&lt;&gt;"",MELDUNG_UNTERSCHRIFT_D_TEXT,"")</f>
        <v/>
      </c>
      <c r="I423" s="103" t="str">
        <f>IF(B377&lt;&gt;"",MELDUNG_MELDEDATUM_D_TEXT,"")</f>
        <v/>
      </c>
    </row>
    <row r="424" spans="1:11" ht="12.75" customHeight="1" x14ac:dyDescent="0.2">
      <c r="B424" s="58" t="str">
        <f>IF(B377&lt;&gt;"",MELDUNG_UNTERSCHRIFT_I_TEXT,"")</f>
        <v/>
      </c>
      <c r="E424" s="59"/>
      <c r="F424" s="59"/>
      <c r="G424" s="59"/>
      <c r="H424" s="59"/>
      <c r="I424" s="103" t="str">
        <f>IF(B377&lt;&gt;"",MELDUNG_MELDEDATUM_I_TEXT,"")</f>
        <v/>
      </c>
      <c r="J424" s="175" t="str">
        <f>IF(B377&lt;&gt;"",(IF(ANLAGE_MELDEDATUM_INPUT=0,"",ANLAGE_MELDEDATUM_INPUT)),"")</f>
        <v/>
      </c>
      <c r="K424" s="175"/>
    </row>
    <row r="425" spans="1:11" s="33" customFormat="1" ht="20.100000000000001" customHeight="1" x14ac:dyDescent="0.2">
      <c r="A425" s="58"/>
    </row>
    <row r="426" spans="1:11" s="33" customFormat="1" x14ac:dyDescent="0.2">
      <c r="A426" s="58"/>
      <c r="K426" s="103" t="str">
        <f>IF(B377&lt;&gt;"","Seite/pagina 7 von/di "&amp;MELDUNG_SEITENANZAHL_TEXT,"")</f>
        <v/>
      </c>
    </row>
    <row r="427" spans="1:11" x14ac:dyDescent="0.2">
      <c r="C427" s="58" t="s">
        <v>109</v>
      </c>
      <c r="E427" s="59"/>
      <c r="F427" s="59"/>
      <c r="G427" s="59"/>
      <c r="H427" s="59"/>
      <c r="I427" s="59"/>
      <c r="J427" s="59"/>
    </row>
    <row r="428" spans="1:11" ht="24.75" customHeight="1" x14ac:dyDescent="0.2">
      <c r="B428" s="106" t="s">
        <v>107</v>
      </c>
      <c r="C428" s="176" t="s">
        <v>132</v>
      </c>
      <c r="D428" s="177"/>
      <c r="E428" s="177"/>
      <c r="F428" s="177"/>
      <c r="G428" s="177"/>
      <c r="H428" s="177"/>
      <c r="I428" s="177"/>
      <c r="J428" s="177"/>
      <c r="K428" s="107"/>
    </row>
    <row r="429" spans="1:11" ht="12" customHeight="1" x14ac:dyDescent="0.2">
      <c r="B429" s="106" t="s">
        <v>108</v>
      </c>
      <c r="C429" s="108" t="s">
        <v>153</v>
      </c>
      <c r="D429" s="109"/>
      <c r="E429" s="110"/>
      <c r="F429" s="110"/>
      <c r="G429" s="110"/>
      <c r="H429" s="110"/>
      <c r="I429" s="110"/>
      <c r="J429" s="110"/>
      <c r="K429" s="107"/>
    </row>
    <row r="430" spans="1:11" ht="23.25" customHeight="1" x14ac:dyDescent="0.2">
      <c r="B430" s="106" t="s">
        <v>280</v>
      </c>
      <c r="C430" s="178" t="s">
        <v>291</v>
      </c>
      <c r="D430" s="178"/>
      <c r="E430" s="178"/>
      <c r="F430" s="178"/>
      <c r="G430" s="178"/>
      <c r="H430" s="178"/>
      <c r="I430" s="178"/>
      <c r="J430" s="178"/>
    </row>
    <row r="431" spans="1:11" x14ac:dyDescent="0.2">
      <c r="E431" s="59"/>
      <c r="F431" s="59"/>
      <c r="G431" s="59"/>
      <c r="H431" s="59"/>
      <c r="I431" s="59"/>
      <c r="J431" s="59"/>
    </row>
    <row r="432" spans="1:11" x14ac:dyDescent="0.2">
      <c r="B432" s="111" t="s">
        <v>63</v>
      </c>
      <c r="C432" s="112" t="s">
        <v>97</v>
      </c>
      <c r="D432" s="113"/>
      <c r="E432" s="114" t="s">
        <v>80</v>
      </c>
      <c r="F432" s="114" t="s">
        <v>99</v>
      </c>
      <c r="G432" s="114" t="s">
        <v>101</v>
      </c>
      <c r="H432" s="114" t="s">
        <v>102</v>
      </c>
      <c r="I432" s="114" t="s">
        <v>103</v>
      </c>
      <c r="J432" s="114" t="s">
        <v>81</v>
      </c>
    </row>
    <row r="433" spans="1:10" x14ac:dyDescent="0.2">
      <c r="B433" s="115" t="s">
        <v>64</v>
      </c>
      <c r="C433" s="116" t="s">
        <v>98</v>
      </c>
      <c r="D433" s="117"/>
      <c r="E433" s="118" t="s">
        <v>83</v>
      </c>
      <c r="F433" s="118" t="s">
        <v>100</v>
      </c>
      <c r="G433" s="118" t="s">
        <v>104</v>
      </c>
      <c r="H433" s="118" t="s">
        <v>105</v>
      </c>
      <c r="I433" s="118" t="s">
        <v>106</v>
      </c>
      <c r="J433" s="118" t="s">
        <v>84</v>
      </c>
    </row>
    <row r="434" spans="1:10" ht="15.75" x14ac:dyDescent="0.2">
      <c r="B434" s="119"/>
      <c r="C434" s="73"/>
      <c r="D434" s="75"/>
      <c r="E434" s="120" t="s">
        <v>107</v>
      </c>
      <c r="F434" s="120" t="s">
        <v>108</v>
      </c>
      <c r="G434" s="120" t="s">
        <v>108</v>
      </c>
      <c r="H434" s="119" t="s">
        <v>112</v>
      </c>
      <c r="I434" s="119" t="s">
        <v>112</v>
      </c>
      <c r="J434" s="120" t="s">
        <v>280</v>
      </c>
    </row>
    <row r="435" spans="1:10" x14ac:dyDescent="0.2">
      <c r="A435" s="58">
        <v>226</v>
      </c>
      <c r="B435" s="59" t="str">
        <f t="shared" ref="B435:B474" si="48">IF(INDEX(TABELLE_INPUT_MATRIX,A435,1)&gt;0,INDEX(TABELLE_INPUT_MATRIX,A435,1),"")</f>
        <v/>
      </c>
      <c r="C435" s="66" t="str">
        <f t="shared" ref="C435:C474" si="49">IF(ISNUMBER($B435),VLOOKUP(INDEX(TABELLE_INPUT_MATRIX,A435,2),PUNKTTYP_MATRIX_MELDUNG,4,FALSE),"")</f>
        <v/>
      </c>
      <c r="D435" s="66"/>
      <c r="E435" s="91" t="str">
        <f t="shared" ref="E435:E474" si="50">IF(ISNUMBER($B435),VLOOKUP(INDEX(TABELLE_INPUT_MATRIX,A435,3),MATERIAL_MATRIX_MELDUNG,4,FALSE),"")</f>
        <v/>
      </c>
      <c r="F435" s="121" t="str">
        <f t="shared" ref="F435:F474" si="51">IF(ISNUMBER($B435),INDEX(TABELLE_INPUT_MATRIX,A435,5),"")</f>
        <v/>
      </c>
      <c r="G435" s="121" t="str">
        <f t="shared" ref="G435:G474" si="52">IF(ISNUMBER($B435),INDEX(TABELLE_INPUT_MATRIX,A435,6),"")</f>
        <v/>
      </c>
      <c r="H435" s="121" t="str">
        <f t="shared" ref="H435:H474" si="53">IF(ISNUMBER($B435),INDEX(TABELLE_INPUT_MATRIX,A435,7),"")</f>
        <v/>
      </c>
      <c r="I435" s="121" t="str">
        <f t="shared" ref="I435:I474" si="54">IF(ISNUMBER($B435),INDEX(TABELLE_INPUT_MATRIX,A435,8),"")</f>
        <v/>
      </c>
      <c r="J435" s="121" t="str">
        <f t="shared" ref="J435:J474" si="55">IF(ISNUMBER($B435),VLOOKUP(INDEX(TABELLE_INPUT_MATRIX,A435,4),GENAUIGKEIT_MATRIX_MELDUNG,4,FALSE),"")</f>
        <v/>
      </c>
    </row>
    <row r="436" spans="1:10" x14ac:dyDescent="0.2">
      <c r="A436" s="58">
        <v>227</v>
      </c>
      <c r="B436" s="59" t="str">
        <f t="shared" si="48"/>
        <v/>
      </c>
      <c r="C436" s="66" t="str">
        <f t="shared" si="49"/>
        <v/>
      </c>
      <c r="D436" s="66"/>
      <c r="E436" s="91" t="str">
        <f t="shared" si="50"/>
        <v/>
      </c>
      <c r="F436" s="121" t="str">
        <f t="shared" si="51"/>
        <v/>
      </c>
      <c r="G436" s="121" t="str">
        <f t="shared" si="52"/>
        <v/>
      </c>
      <c r="H436" s="121" t="str">
        <f t="shared" si="53"/>
        <v/>
      </c>
      <c r="I436" s="121" t="str">
        <f t="shared" si="54"/>
        <v/>
      </c>
      <c r="J436" s="121" t="str">
        <f t="shared" si="55"/>
        <v/>
      </c>
    </row>
    <row r="437" spans="1:10" x14ac:dyDescent="0.2">
      <c r="A437" s="58">
        <v>228</v>
      </c>
      <c r="B437" s="59" t="str">
        <f t="shared" si="48"/>
        <v/>
      </c>
      <c r="C437" s="66" t="str">
        <f t="shared" si="49"/>
        <v/>
      </c>
      <c r="D437" s="66"/>
      <c r="E437" s="91" t="str">
        <f t="shared" si="50"/>
        <v/>
      </c>
      <c r="F437" s="121" t="str">
        <f t="shared" si="51"/>
        <v/>
      </c>
      <c r="G437" s="121" t="str">
        <f t="shared" si="52"/>
        <v/>
      </c>
      <c r="H437" s="121" t="str">
        <f t="shared" si="53"/>
        <v/>
      </c>
      <c r="I437" s="121" t="str">
        <f t="shared" si="54"/>
        <v/>
      </c>
      <c r="J437" s="121" t="str">
        <f t="shared" si="55"/>
        <v/>
      </c>
    </row>
    <row r="438" spans="1:10" x14ac:dyDescent="0.2">
      <c r="A438" s="58">
        <v>229</v>
      </c>
      <c r="B438" s="59" t="str">
        <f t="shared" si="48"/>
        <v/>
      </c>
      <c r="C438" s="66" t="str">
        <f t="shared" si="49"/>
        <v/>
      </c>
      <c r="D438" s="66"/>
      <c r="E438" s="91" t="str">
        <f t="shared" si="50"/>
        <v/>
      </c>
      <c r="F438" s="121" t="str">
        <f t="shared" si="51"/>
        <v/>
      </c>
      <c r="G438" s="121" t="str">
        <f t="shared" si="52"/>
        <v/>
      </c>
      <c r="H438" s="121" t="str">
        <f t="shared" si="53"/>
        <v/>
      </c>
      <c r="I438" s="121" t="str">
        <f t="shared" si="54"/>
        <v/>
      </c>
      <c r="J438" s="121" t="str">
        <f t="shared" si="55"/>
        <v/>
      </c>
    </row>
    <row r="439" spans="1:10" x14ac:dyDescent="0.2">
      <c r="A439" s="58">
        <v>230</v>
      </c>
      <c r="B439" s="59" t="str">
        <f t="shared" si="48"/>
        <v/>
      </c>
      <c r="C439" s="66" t="str">
        <f t="shared" si="49"/>
        <v/>
      </c>
      <c r="D439" s="66"/>
      <c r="E439" s="91" t="str">
        <f t="shared" si="50"/>
        <v/>
      </c>
      <c r="F439" s="121" t="str">
        <f t="shared" si="51"/>
        <v/>
      </c>
      <c r="G439" s="121" t="str">
        <f t="shared" si="52"/>
        <v/>
      </c>
      <c r="H439" s="121" t="str">
        <f t="shared" si="53"/>
        <v/>
      </c>
      <c r="I439" s="121" t="str">
        <f t="shared" si="54"/>
        <v/>
      </c>
      <c r="J439" s="121" t="str">
        <f t="shared" si="55"/>
        <v/>
      </c>
    </row>
    <row r="440" spans="1:10" x14ac:dyDescent="0.2">
      <c r="A440" s="58">
        <v>231</v>
      </c>
      <c r="B440" s="59" t="str">
        <f t="shared" si="48"/>
        <v/>
      </c>
      <c r="C440" s="66" t="str">
        <f t="shared" si="49"/>
        <v/>
      </c>
      <c r="D440" s="66"/>
      <c r="E440" s="91" t="str">
        <f t="shared" si="50"/>
        <v/>
      </c>
      <c r="F440" s="121" t="str">
        <f t="shared" si="51"/>
        <v/>
      </c>
      <c r="G440" s="121" t="str">
        <f t="shared" si="52"/>
        <v/>
      </c>
      <c r="H440" s="121" t="str">
        <f t="shared" si="53"/>
        <v/>
      </c>
      <c r="I440" s="121" t="str">
        <f t="shared" si="54"/>
        <v/>
      </c>
      <c r="J440" s="121" t="str">
        <f t="shared" si="55"/>
        <v/>
      </c>
    </row>
    <row r="441" spans="1:10" x14ac:dyDescent="0.2">
      <c r="A441" s="58">
        <v>232</v>
      </c>
      <c r="B441" s="59" t="str">
        <f t="shared" si="48"/>
        <v/>
      </c>
      <c r="C441" s="66" t="str">
        <f t="shared" si="49"/>
        <v/>
      </c>
      <c r="D441" s="66"/>
      <c r="E441" s="91" t="str">
        <f t="shared" si="50"/>
        <v/>
      </c>
      <c r="F441" s="121" t="str">
        <f t="shared" si="51"/>
        <v/>
      </c>
      <c r="G441" s="121" t="str">
        <f t="shared" si="52"/>
        <v/>
      </c>
      <c r="H441" s="121" t="str">
        <f t="shared" si="53"/>
        <v/>
      </c>
      <c r="I441" s="121" t="str">
        <f t="shared" si="54"/>
        <v/>
      </c>
      <c r="J441" s="121" t="str">
        <f t="shared" si="55"/>
        <v/>
      </c>
    </row>
    <row r="442" spans="1:10" x14ac:dyDescent="0.2">
      <c r="A442" s="58">
        <v>233</v>
      </c>
      <c r="B442" s="59" t="str">
        <f t="shared" si="48"/>
        <v/>
      </c>
      <c r="C442" s="66" t="str">
        <f t="shared" si="49"/>
        <v/>
      </c>
      <c r="D442" s="66"/>
      <c r="E442" s="91" t="str">
        <f t="shared" si="50"/>
        <v/>
      </c>
      <c r="F442" s="121" t="str">
        <f t="shared" si="51"/>
        <v/>
      </c>
      <c r="G442" s="121" t="str">
        <f t="shared" si="52"/>
        <v/>
      </c>
      <c r="H442" s="121" t="str">
        <f t="shared" si="53"/>
        <v/>
      </c>
      <c r="I442" s="121" t="str">
        <f t="shared" si="54"/>
        <v/>
      </c>
      <c r="J442" s="121" t="str">
        <f t="shared" si="55"/>
        <v/>
      </c>
    </row>
    <row r="443" spans="1:10" x14ac:dyDescent="0.2">
      <c r="A443" s="58">
        <v>234</v>
      </c>
      <c r="B443" s="59" t="str">
        <f t="shared" si="48"/>
        <v/>
      </c>
      <c r="C443" s="66" t="str">
        <f t="shared" si="49"/>
        <v/>
      </c>
      <c r="D443" s="66"/>
      <c r="E443" s="91" t="str">
        <f t="shared" si="50"/>
        <v/>
      </c>
      <c r="F443" s="121" t="str">
        <f t="shared" si="51"/>
        <v/>
      </c>
      <c r="G443" s="121" t="str">
        <f t="shared" si="52"/>
        <v/>
      </c>
      <c r="H443" s="121" t="str">
        <f t="shared" si="53"/>
        <v/>
      </c>
      <c r="I443" s="121" t="str">
        <f t="shared" si="54"/>
        <v/>
      </c>
      <c r="J443" s="121" t="str">
        <f t="shared" si="55"/>
        <v/>
      </c>
    </row>
    <row r="444" spans="1:10" x14ac:dyDescent="0.2">
      <c r="A444" s="58">
        <v>235</v>
      </c>
      <c r="B444" s="59" t="str">
        <f t="shared" si="48"/>
        <v/>
      </c>
      <c r="C444" s="66" t="str">
        <f t="shared" si="49"/>
        <v/>
      </c>
      <c r="D444" s="66"/>
      <c r="E444" s="91" t="str">
        <f t="shared" si="50"/>
        <v/>
      </c>
      <c r="F444" s="121" t="str">
        <f t="shared" si="51"/>
        <v/>
      </c>
      <c r="G444" s="121" t="str">
        <f t="shared" si="52"/>
        <v/>
      </c>
      <c r="H444" s="121" t="str">
        <f t="shared" si="53"/>
        <v/>
      </c>
      <c r="I444" s="121" t="str">
        <f t="shared" si="54"/>
        <v/>
      </c>
      <c r="J444" s="121" t="str">
        <f t="shared" si="55"/>
        <v/>
      </c>
    </row>
    <row r="445" spans="1:10" x14ac:dyDescent="0.2">
      <c r="A445" s="58">
        <v>236</v>
      </c>
      <c r="B445" s="59" t="str">
        <f t="shared" si="48"/>
        <v/>
      </c>
      <c r="C445" s="66" t="str">
        <f t="shared" si="49"/>
        <v/>
      </c>
      <c r="D445" s="66"/>
      <c r="E445" s="91" t="str">
        <f t="shared" si="50"/>
        <v/>
      </c>
      <c r="F445" s="121" t="str">
        <f t="shared" si="51"/>
        <v/>
      </c>
      <c r="G445" s="121" t="str">
        <f t="shared" si="52"/>
        <v/>
      </c>
      <c r="H445" s="121" t="str">
        <f t="shared" si="53"/>
        <v/>
      </c>
      <c r="I445" s="121" t="str">
        <f t="shared" si="54"/>
        <v/>
      </c>
      <c r="J445" s="121" t="str">
        <f t="shared" si="55"/>
        <v/>
      </c>
    </row>
    <row r="446" spans="1:10" x14ac:dyDescent="0.2">
      <c r="A446" s="58">
        <v>237</v>
      </c>
      <c r="B446" s="59" t="str">
        <f t="shared" si="48"/>
        <v/>
      </c>
      <c r="C446" s="66" t="str">
        <f t="shared" si="49"/>
        <v/>
      </c>
      <c r="D446" s="66"/>
      <c r="E446" s="91" t="str">
        <f t="shared" si="50"/>
        <v/>
      </c>
      <c r="F446" s="121" t="str">
        <f t="shared" si="51"/>
        <v/>
      </c>
      <c r="G446" s="121" t="str">
        <f t="shared" si="52"/>
        <v/>
      </c>
      <c r="H446" s="121" t="str">
        <f t="shared" si="53"/>
        <v/>
      </c>
      <c r="I446" s="121" t="str">
        <f t="shared" si="54"/>
        <v/>
      </c>
      <c r="J446" s="121" t="str">
        <f t="shared" si="55"/>
        <v/>
      </c>
    </row>
    <row r="447" spans="1:10" x14ac:dyDescent="0.2">
      <c r="A447" s="58">
        <v>238</v>
      </c>
      <c r="B447" s="59" t="str">
        <f t="shared" si="48"/>
        <v/>
      </c>
      <c r="C447" s="66" t="str">
        <f t="shared" si="49"/>
        <v/>
      </c>
      <c r="D447" s="66"/>
      <c r="E447" s="91" t="str">
        <f t="shared" si="50"/>
        <v/>
      </c>
      <c r="F447" s="121" t="str">
        <f t="shared" si="51"/>
        <v/>
      </c>
      <c r="G447" s="121" t="str">
        <f t="shared" si="52"/>
        <v/>
      </c>
      <c r="H447" s="121" t="str">
        <f t="shared" si="53"/>
        <v/>
      </c>
      <c r="I447" s="121" t="str">
        <f t="shared" si="54"/>
        <v/>
      </c>
      <c r="J447" s="121" t="str">
        <f t="shared" si="55"/>
        <v/>
      </c>
    </row>
    <row r="448" spans="1:10" x14ac:dyDescent="0.2">
      <c r="A448" s="58">
        <v>239</v>
      </c>
      <c r="B448" s="59" t="str">
        <f t="shared" si="48"/>
        <v/>
      </c>
      <c r="C448" s="66" t="str">
        <f t="shared" si="49"/>
        <v/>
      </c>
      <c r="D448" s="66"/>
      <c r="E448" s="91" t="str">
        <f t="shared" si="50"/>
        <v/>
      </c>
      <c r="F448" s="121" t="str">
        <f t="shared" si="51"/>
        <v/>
      </c>
      <c r="G448" s="121" t="str">
        <f t="shared" si="52"/>
        <v/>
      </c>
      <c r="H448" s="121" t="str">
        <f t="shared" si="53"/>
        <v/>
      </c>
      <c r="I448" s="121" t="str">
        <f t="shared" si="54"/>
        <v/>
      </c>
      <c r="J448" s="121" t="str">
        <f t="shared" si="55"/>
        <v/>
      </c>
    </row>
    <row r="449" spans="1:10" x14ac:dyDescent="0.2">
      <c r="A449" s="58">
        <v>240</v>
      </c>
      <c r="B449" s="59" t="str">
        <f t="shared" si="48"/>
        <v/>
      </c>
      <c r="C449" s="66" t="str">
        <f t="shared" si="49"/>
        <v/>
      </c>
      <c r="D449" s="66"/>
      <c r="E449" s="91" t="str">
        <f t="shared" si="50"/>
        <v/>
      </c>
      <c r="F449" s="121" t="str">
        <f t="shared" si="51"/>
        <v/>
      </c>
      <c r="G449" s="121" t="str">
        <f t="shared" si="52"/>
        <v/>
      </c>
      <c r="H449" s="121" t="str">
        <f t="shared" si="53"/>
        <v/>
      </c>
      <c r="I449" s="121" t="str">
        <f t="shared" si="54"/>
        <v/>
      </c>
      <c r="J449" s="121" t="str">
        <f t="shared" si="55"/>
        <v/>
      </c>
    </row>
    <row r="450" spans="1:10" x14ac:dyDescent="0.2">
      <c r="A450" s="58">
        <v>241</v>
      </c>
      <c r="B450" s="59" t="str">
        <f t="shared" si="48"/>
        <v/>
      </c>
      <c r="C450" s="66" t="str">
        <f t="shared" si="49"/>
        <v/>
      </c>
      <c r="D450" s="66"/>
      <c r="E450" s="91" t="str">
        <f t="shared" si="50"/>
        <v/>
      </c>
      <c r="F450" s="121" t="str">
        <f t="shared" si="51"/>
        <v/>
      </c>
      <c r="G450" s="121" t="str">
        <f t="shared" si="52"/>
        <v/>
      </c>
      <c r="H450" s="121" t="str">
        <f t="shared" si="53"/>
        <v/>
      </c>
      <c r="I450" s="121" t="str">
        <f t="shared" si="54"/>
        <v/>
      </c>
      <c r="J450" s="121" t="str">
        <f t="shared" si="55"/>
        <v/>
      </c>
    </row>
    <row r="451" spans="1:10" x14ac:dyDescent="0.2">
      <c r="A451" s="58">
        <v>242</v>
      </c>
      <c r="B451" s="59" t="str">
        <f t="shared" si="48"/>
        <v/>
      </c>
      <c r="C451" s="66" t="str">
        <f t="shared" si="49"/>
        <v/>
      </c>
      <c r="D451" s="66"/>
      <c r="E451" s="91" t="str">
        <f t="shared" si="50"/>
        <v/>
      </c>
      <c r="F451" s="121" t="str">
        <f t="shared" si="51"/>
        <v/>
      </c>
      <c r="G451" s="121" t="str">
        <f t="shared" si="52"/>
        <v/>
      </c>
      <c r="H451" s="121" t="str">
        <f t="shared" si="53"/>
        <v/>
      </c>
      <c r="I451" s="121" t="str">
        <f t="shared" si="54"/>
        <v/>
      </c>
      <c r="J451" s="121" t="str">
        <f t="shared" si="55"/>
        <v/>
      </c>
    </row>
    <row r="452" spans="1:10" x14ac:dyDescent="0.2">
      <c r="A452" s="58">
        <v>243</v>
      </c>
      <c r="B452" s="59" t="str">
        <f t="shared" si="48"/>
        <v/>
      </c>
      <c r="C452" s="66" t="str">
        <f t="shared" si="49"/>
        <v/>
      </c>
      <c r="D452" s="66"/>
      <c r="E452" s="91" t="str">
        <f t="shared" si="50"/>
        <v/>
      </c>
      <c r="F452" s="121" t="str">
        <f t="shared" si="51"/>
        <v/>
      </c>
      <c r="G452" s="121" t="str">
        <f t="shared" si="52"/>
        <v/>
      </c>
      <c r="H452" s="121" t="str">
        <f t="shared" si="53"/>
        <v/>
      </c>
      <c r="I452" s="121" t="str">
        <f t="shared" si="54"/>
        <v/>
      </c>
      <c r="J452" s="121" t="str">
        <f t="shared" si="55"/>
        <v/>
      </c>
    </row>
    <row r="453" spans="1:10" x14ac:dyDescent="0.2">
      <c r="A453" s="58">
        <v>244</v>
      </c>
      <c r="B453" s="59" t="str">
        <f t="shared" si="48"/>
        <v/>
      </c>
      <c r="C453" s="66" t="str">
        <f t="shared" si="49"/>
        <v/>
      </c>
      <c r="D453" s="66"/>
      <c r="E453" s="91" t="str">
        <f t="shared" si="50"/>
        <v/>
      </c>
      <c r="F453" s="121" t="str">
        <f t="shared" si="51"/>
        <v/>
      </c>
      <c r="G453" s="121" t="str">
        <f t="shared" si="52"/>
        <v/>
      </c>
      <c r="H453" s="121" t="str">
        <f t="shared" si="53"/>
        <v/>
      </c>
      <c r="I453" s="121" t="str">
        <f t="shared" si="54"/>
        <v/>
      </c>
      <c r="J453" s="121" t="str">
        <f t="shared" si="55"/>
        <v/>
      </c>
    </row>
    <row r="454" spans="1:10" x14ac:dyDescent="0.2">
      <c r="A454" s="58">
        <v>245</v>
      </c>
      <c r="B454" s="59" t="str">
        <f t="shared" si="48"/>
        <v/>
      </c>
      <c r="C454" s="66" t="str">
        <f t="shared" si="49"/>
        <v/>
      </c>
      <c r="D454" s="66"/>
      <c r="E454" s="91" t="str">
        <f t="shared" si="50"/>
        <v/>
      </c>
      <c r="F454" s="121" t="str">
        <f t="shared" si="51"/>
        <v/>
      </c>
      <c r="G454" s="121" t="str">
        <f t="shared" si="52"/>
        <v/>
      </c>
      <c r="H454" s="121" t="str">
        <f t="shared" si="53"/>
        <v/>
      </c>
      <c r="I454" s="121" t="str">
        <f t="shared" si="54"/>
        <v/>
      </c>
      <c r="J454" s="121" t="str">
        <f t="shared" si="55"/>
        <v/>
      </c>
    </row>
    <row r="455" spans="1:10" x14ac:dyDescent="0.2">
      <c r="A455" s="58">
        <v>246</v>
      </c>
      <c r="B455" s="59" t="str">
        <f t="shared" si="48"/>
        <v/>
      </c>
      <c r="C455" s="66" t="str">
        <f t="shared" si="49"/>
        <v/>
      </c>
      <c r="D455" s="66"/>
      <c r="E455" s="91" t="str">
        <f t="shared" si="50"/>
        <v/>
      </c>
      <c r="F455" s="121" t="str">
        <f t="shared" si="51"/>
        <v/>
      </c>
      <c r="G455" s="121" t="str">
        <f t="shared" si="52"/>
        <v/>
      </c>
      <c r="H455" s="121" t="str">
        <f t="shared" si="53"/>
        <v/>
      </c>
      <c r="I455" s="121" t="str">
        <f t="shared" si="54"/>
        <v/>
      </c>
      <c r="J455" s="121" t="str">
        <f t="shared" si="55"/>
        <v/>
      </c>
    </row>
    <row r="456" spans="1:10" x14ac:dyDescent="0.2">
      <c r="A456" s="58">
        <v>247</v>
      </c>
      <c r="B456" s="59" t="str">
        <f t="shared" si="48"/>
        <v/>
      </c>
      <c r="C456" s="66" t="str">
        <f t="shared" si="49"/>
        <v/>
      </c>
      <c r="D456" s="66"/>
      <c r="E456" s="91" t="str">
        <f t="shared" si="50"/>
        <v/>
      </c>
      <c r="F456" s="121" t="str">
        <f t="shared" si="51"/>
        <v/>
      </c>
      <c r="G456" s="121" t="str">
        <f t="shared" si="52"/>
        <v/>
      </c>
      <c r="H456" s="121" t="str">
        <f t="shared" si="53"/>
        <v/>
      </c>
      <c r="I456" s="121" t="str">
        <f t="shared" si="54"/>
        <v/>
      </c>
      <c r="J456" s="121" t="str">
        <f t="shared" si="55"/>
        <v/>
      </c>
    </row>
    <row r="457" spans="1:10" x14ac:dyDescent="0.2">
      <c r="A457" s="58">
        <v>248</v>
      </c>
      <c r="B457" s="59" t="str">
        <f t="shared" si="48"/>
        <v/>
      </c>
      <c r="C457" s="66" t="str">
        <f t="shared" si="49"/>
        <v/>
      </c>
      <c r="D457" s="66"/>
      <c r="E457" s="91" t="str">
        <f t="shared" si="50"/>
        <v/>
      </c>
      <c r="F457" s="121" t="str">
        <f t="shared" si="51"/>
        <v/>
      </c>
      <c r="G457" s="121" t="str">
        <f t="shared" si="52"/>
        <v/>
      </c>
      <c r="H457" s="121" t="str">
        <f t="shared" si="53"/>
        <v/>
      </c>
      <c r="I457" s="121" t="str">
        <f t="shared" si="54"/>
        <v/>
      </c>
      <c r="J457" s="121" t="str">
        <f t="shared" si="55"/>
        <v/>
      </c>
    </row>
    <row r="458" spans="1:10" x14ac:dyDescent="0.2">
      <c r="A458" s="58">
        <v>249</v>
      </c>
      <c r="B458" s="59" t="str">
        <f t="shared" si="48"/>
        <v/>
      </c>
      <c r="C458" s="66" t="str">
        <f t="shared" si="49"/>
        <v/>
      </c>
      <c r="D458" s="66"/>
      <c r="E458" s="91" t="str">
        <f t="shared" si="50"/>
        <v/>
      </c>
      <c r="F458" s="121" t="str">
        <f t="shared" si="51"/>
        <v/>
      </c>
      <c r="G458" s="121" t="str">
        <f t="shared" si="52"/>
        <v/>
      </c>
      <c r="H458" s="121" t="str">
        <f t="shared" si="53"/>
        <v/>
      </c>
      <c r="I458" s="121" t="str">
        <f t="shared" si="54"/>
        <v/>
      </c>
      <c r="J458" s="121" t="str">
        <f t="shared" si="55"/>
        <v/>
      </c>
    </row>
    <row r="459" spans="1:10" x14ac:dyDescent="0.2">
      <c r="A459" s="58">
        <v>250</v>
      </c>
      <c r="B459" s="59" t="str">
        <f t="shared" si="48"/>
        <v/>
      </c>
      <c r="C459" s="66" t="str">
        <f t="shared" si="49"/>
        <v/>
      </c>
      <c r="D459" s="66"/>
      <c r="E459" s="91" t="str">
        <f t="shared" si="50"/>
        <v/>
      </c>
      <c r="F459" s="121" t="str">
        <f t="shared" si="51"/>
        <v/>
      </c>
      <c r="G459" s="121" t="str">
        <f t="shared" si="52"/>
        <v/>
      </c>
      <c r="H459" s="121" t="str">
        <f t="shared" si="53"/>
        <v/>
      </c>
      <c r="I459" s="121" t="str">
        <f t="shared" si="54"/>
        <v/>
      </c>
      <c r="J459" s="121" t="str">
        <f t="shared" si="55"/>
        <v/>
      </c>
    </row>
    <row r="460" spans="1:10" x14ac:dyDescent="0.2">
      <c r="A460" s="58">
        <v>251</v>
      </c>
      <c r="B460" s="59" t="str">
        <f t="shared" si="48"/>
        <v/>
      </c>
      <c r="C460" s="66" t="str">
        <f t="shared" si="49"/>
        <v/>
      </c>
      <c r="D460" s="66"/>
      <c r="E460" s="91" t="str">
        <f t="shared" si="50"/>
        <v/>
      </c>
      <c r="F460" s="121" t="str">
        <f t="shared" si="51"/>
        <v/>
      </c>
      <c r="G460" s="121" t="str">
        <f t="shared" si="52"/>
        <v/>
      </c>
      <c r="H460" s="121" t="str">
        <f t="shared" si="53"/>
        <v/>
      </c>
      <c r="I460" s="121" t="str">
        <f t="shared" si="54"/>
        <v/>
      </c>
      <c r="J460" s="121" t="str">
        <f t="shared" si="55"/>
        <v/>
      </c>
    </row>
    <row r="461" spans="1:10" x14ac:dyDescent="0.2">
      <c r="A461" s="58">
        <v>252</v>
      </c>
      <c r="B461" s="59" t="str">
        <f t="shared" si="48"/>
        <v/>
      </c>
      <c r="C461" s="66" t="str">
        <f t="shared" si="49"/>
        <v/>
      </c>
      <c r="D461" s="66"/>
      <c r="E461" s="91" t="str">
        <f t="shared" si="50"/>
        <v/>
      </c>
      <c r="F461" s="121" t="str">
        <f t="shared" si="51"/>
        <v/>
      </c>
      <c r="G461" s="121" t="str">
        <f t="shared" si="52"/>
        <v/>
      </c>
      <c r="H461" s="121" t="str">
        <f t="shared" si="53"/>
        <v/>
      </c>
      <c r="I461" s="121" t="str">
        <f t="shared" si="54"/>
        <v/>
      </c>
      <c r="J461" s="121" t="str">
        <f t="shared" si="55"/>
        <v/>
      </c>
    </row>
    <row r="462" spans="1:10" x14ac:dyDescent="0.2">
      <c r="A462" s="58">
        <v>253</v>
      </c>
      <c r="B462" s="59" t="str">
        <f t="shared" si="48"/>
        <v/>
      </c>
      <c r="C462" s="66" t="str">
        <f t="shared" si="49"/>
        <v/>
      </c>
      <c r="D462" s="66"/>
      <c r="E462" s="91" t="str">
        <f t="shared" si="50"/>
        <v/>
      </c>
      <c r="F462" s="121" t="str">
        <f t="shared" si="51"/>
        <v/>
      </c>
      <c r="G462" s="121" t="str">
        <f t="shared" si="52"/>
        <v/>
      </c>
      <c r="H462" s="121" t="str">
        <f t="shared" si="53"/>
        <v/>
      </c>
      <c r="I462" s="121" t="str">
        <f t="shared" si="54"/>
        <v/>
      </c>
      <c r="J462" s="121" t="str">
        <f t="shared" si="55"/>
        <v/>
      </c>
    </row>
    <row r="463" spans="1:10" x14ac:dyDescent="0.2">
      <c r="A463" s="58">
        <v>254</v>
      </c>
      <c r="B463" s="59" t="str">
        <f t="shared" si="48"/>
        <v/>
      </c>
      <c r="C463" s="66" t="str">
        <f t="shared" si="49"/>
        <v/>
      </c>
      <c r="D463" s="66"/>
      <c r="E463" s="91" t="str">
        <f t="shared" si="50"/>
        <v/>
      </c>
      <c r="F463" s="121" t="str">
        <f t="shared" si="51"/>
        <v/>
      </c>
      <c r="G463" s="121" t="str">
        <f t="shared" si="52"/>
        <v/>
      </c>
      <c r="H463" s="121" t="str">
        <f t="shared" si="53"/>
        <v/>
      </c>
      <c r="I463" s="121" t="str">
        <f t="shared" si="54"/>
        <v/>
      </c>
      <c r="J463" s="121" t="str">
        <f t="shared" si="55"/>
        <v/>
      </c>
    </row>
    <row r="464" spans="1:10" x14ac:dyDescent="0.2">
      <c r="A464" s="58">
        <v>255</v>
      </c>
      <c r="B464" s="59" t="str">
        <f t="shared" si="48"/>
        <v/>
      </c>
      <c r="C464" s="66" t="str">
        <f t="shared" si="49"/>
        <v/>
      </c>
      <c r="D464" s="66"/>
      <c r="E464" s="91" t="str">
        <f t="shared" si="50"/>
        <v/>
      </c>
      <c r="F464" s="121" t="str">
        <f t="shared" si="51"/>
        <v/>
      </c>
      <c r="G464" s="121" t="str">
        <f t="shared" si="52"/>
        <v/>
      </c>
      <c r="H464" s="121" t="str">
        <f t="shared" si="53"/>
        <v/>
      </c>
      <c r="I464" s="121" t="str">
        <f t="shared" si="54"/>
        <v/>
      </c>
      <c r="J464" s="121" t="str">
        <f t="shared" si="55"/>
        <v/>
      </c>
    </row>
    <row r="465" spans="1:11" x14ac:dyDescent="0.2">
      <c r="A465" s="58">
        <v>256</v>
      </c>
      <c r="B465" s="59" t="str">
        <f t="shared" si="48"/>
        <v/>
      </c>
      <c r="C465" s="66" t="str">
        <f t="shared" si="49"/>
        <v/>
      </c>
      <c r="D465" s="66"/>
      <c r="E465" s="91" t="str">
        <f t="shared" si="50"/>
        <v/>
      </c>
      <c r="F465" s="121" t="str">
        <f t="shared" si="51"/>
        <v/>
      </c>
      <c r="G465" s="121" t="str">
        <f t="shared" si="52"/>
        <v/>
      </c>
      <c r="H465" s="121" t="str">
        <f t="shared" si="53"/>
        <v/>
      </c>
      <c r="I465" s="121" t="str">
        <f t="shared" si="54"/>
        <v/>
      </c>
      <c r="J465" s="121" t="str">
        <f t="shared" si="55"/>
        <v/>
      </c>
    </row>
    <row r="466" spans="1:11" x14ac:dyDescent="0.2">
      <c r="A466" s="58">
        <v>257</v>
      </c>
      <c r="B466" s="59" t="str">
        <f t="shared" si="48"/>
        <v/>
      </c>
      <c r="C466" s="66" t="str">
        <f t="shared" si="49"/>
        <v/>
      </c>
      <c r="D466" s="66"/>
      <c r="E466" s="91" t="str">
        <f t="shared" si="50"/>
        <v/>
      </c>
      <c r="F466" s="121" t="str">
        <f t="shared" si="51"/>
        <v/>
      </c>
      <c r="G466" s="121" t="str">
        <f t="shared" si="52"/>
        <v/>
      </c>
      <c r="H466" s="121" t="str">
        <f t="shared" si="53"/>
        <v/>
      </c>
      <c r="I466" s="121" t="str">
        <f t="shared" si="54"/>
        <v/>
      </c>
      <c r="J466" s="121" t="str">
        <f t="shared" si="55"/>
        <v/>
      </c>
    </row>
    <row r="467" spans="1:11" x14ac:dyDescent="0.2">
      <c r="A467" s="58">
        <v>258</v>
      </c>
      <c r="B467" s="59" t="str">
        <f t="shared" si="48"/>
        <v/>
      </c>
      <c r="C467" s="66" t="str">
        <f t="shared" si="49"/>
        <v/>
      </c>
      <c r="D467" s="66"/>
      <c r="E467" s="91" t="str">
        <f t="shared" si="50"/>
        <v/>
      </c>
      <c r="F467" s="121" t="str">
        <f t="shared" si="51"/>
        <v/>
      </c>
      <c r="G467" s="121" t="str">
        <f t="shared" si="52"/>
        <v/>
      </c>
      <c r="H467" s="121" t="str">
        <f t="shared" si="53"/>
        <v/>
      </c>
      <c r="I467" s="121" t="str">
        <f t="shared" si="54"/>
        <v/>
      </c>
      <c r="J467" s="121" t="str">
        <f t="shared" si="55"/>
        <v/>
      </c>
    </row>
    <row r="468" spans="1:11" x14ac:dyDescent="0.2">
      <c r="A468" s="58">
        <v>259</v>
      </c>
      <c r="B468" s="59" t="str">
        <f t="shared" si="48"/>
        <v/>
      </c>
      <c r="C468" s="66" t="str">
        <f t="shared" si="49"/>
        <v/>
      </c>
      <c r="D468" s="66"/>
      <c r="E468" s="91" t="str">
        <f t="shared" si="50"/>
        <v/>
      </c>
      <c r="F468" s="121" t="str">
        <f t="shared" si="51"/>
        <v/>
      </c>
      <c r="G468" s="121" t="str">
        <f t="shared" si="52"/>
        <v/>
      </c>
      <c r="H468" s="121" t="str">
        <f t="shared" si="53"/>
        <v/>
      </c>
      <c r="I468" s="121" t="str">
        <f t="shared" si="54"/>
        <v/>
      </c>
      <c r="J468" s="121" t="str">
        <f t="shared" si="55"/>
        <v/>
      </c>
    </row>
    <row r="469" spans="1:11" x14ac:dyDescent="0.2">
      <c r="A469" s="58">
        <v>260</v>
      </c>
      <c r="B469" s="59" t="str">
        <f t="shared" si="48"/>
        <v/>
      </c>
      <c r="C469" s="66" t="str">
        <f t="shared" si="49"/>
        <v/>
      </c>
      <c r="D469" s="66"/>
      <c r="E469" s="91" t="str">
        <f t="shared" si="50"/>
        <v/>
      </c>
      <c r="F469" s="121" t="str">
        <f t="shared" si="51"/>
        <v/>
      </c>
      <c r="G469" s="121" t="str">
        <f t="shared" si="52"/>
        <v/>
      </c>
      <c r="H469" s="121" t="str">
        <f t="shared" si="53"/>
        <v/>
      </c>
      <c r="I469" s="121" t="str">
        <f t="shared" si="54"/>
        <v/>
      </c>
      <c r="J469" s="121" t="str">
        <f t="shared" si="55"/>
        <v/>
      </c>
    </row>
    <row r="470" spans="1:11" x14ac:dyDescent="0.2">
      <c r="A470" s="58">
        <v>261</v>
      </c>
      <c r="B470" s="59" t="str">
        <f t="shared" si="48"/>
        <v/>
      </c>
      <c r="C470" s="66" t="str">
        <f t="shared" si="49"/>
        <v/>
      </c>
      <c r="D470" s="66"/>
      <c r="E470" s="91" t="str">
        <f t="shared" si="50"/>
        <v/>
      </c>
      <c r="F470" s="121" t="str">
        <f t="shared" si="51"/>
        <v/>
      </c>
      <c r="G470" s="121" t="str">
        <f t="shared" si="52"/>
        <v/>
      </c>
      <c r="H470" s="121" t="str">
        <f t="shared" si="53"/>
        <v/>
      </c>
      <c r="I470" s="121" t="str">
        <f t="shared" si="54"/>
        <v/>
      </c>
      <c r="J470" s="121" t="str">
        <f t="shared" si="55"/>
        <v/>
      </c>
    </row>
    <row r="471" spans="1:11" x14ac:dyDescent="0.2">
      <c r="A471" s="58">
        <v>262</v>
      </c>
      <c r="B471" s="59" t="str">
        <f t="shared" si="48"/>
        <v/>
      </c>
      <c r="C471" s="66" t="str">
        <f t="shared" si="49"/>
        <v/>
      </c>
      <c r="D471" s="66"/>
      <c r="E471" s="91" t="str">
        <f t="shared" si="50"/>
        <v/>
      </c>
      <c r="F471" s="121" t="str">
        <f t="shared" si="51"/>
        <v/>
      </c>
      <c r="G471" s="121" t="str">
        <f t="shared" si="52"/>
        <v/>
      </c>
      <c r="H471" s="121" t="str">
        <f t="shared" si="53"/>
        <v/>
      </c>
      <c r="I471" s="121" t="str">
        <f t="shared" si="54"/>
        <v/>
      </c>
      <c r="J471" s="121" t="str">
        <f t="shared" si="55"/>
        <v/>
      </c>
    </row>
    <row r="472" spans="1:11" x14ac:dyDescent="0.2">
      <c r="A472" s="58">
        <v>263</v>
      </c>
      <c r="B472" s="59" t="str">
        <f t="shared" si="48"/>
        <v/>
      </c>
      <c r="C472" s="66" t="str">
        <f t="shared" si="49"/>
        <v/>
      </c>
      <c r="D472" s="66"/>
      <c r="E472" s="91" t="str">
        <f t="shared" si="50"/>
        <v/>
      </c>
      <c r="F472" s="121" t="str">
        <f t="shared" si="51"/>
        <v/>
      </c>
      <c r="G472" s="121" t="str">
        <f t="shared" si="52"/>
        <v/>
      </c>
      <c r="H472" s="121" t="str">
        <f t="shared" si="53"/>
        <v/>
      </c>
      <c r="I472" s="121" t="str">
        <f t="shared" si="54"/>
        <v/>
      </c>
      <c r="J472" s="121" t="str">
        <f t="shared" si="55"/>
        <v/>
      </c>
    </row>
    <row r="473" spans="1:11" x14ac:dyDescent="0.2">
      <c r="A473" s="58">
        <v>264</v>
      </c>
      <c r="B473" s="59" t="str">
        <f t="shared" si="48"/>
        <v/>
      </c>
      <c r="C473" s="66" t="str">
        <f t="shared" si="49"/>
        <v/>
      </c>
      <c r="D473" s="66"/>
      <c r="E473" s="91" t="str">
        <f t="shared" si="50"/>
        <v/>
      </c>
      <c r="F473" s="121" t="str">
        <f t="shared" si="51"/>
        <v/>
      </c>
      <c r="G473" s="121" t="str">
        <f t="shared" si="52"/>
        <v/>
      </c>
      <c r="H473" s="121" t="str">
        <f t="shared" si="53"/>
        <v/>
      </c>
      <c r="I473" s="121" t="str">
        <f t="shared" si="54"/>
        <v/>
      </c>
      <c r="J473" s="121" t="str">
        <f t="shared" si="55"/>
        <v/>
      </c>
      <c r="K473" s="33"/>
    </row>
    <row r="474" spans="1:11" x14ac:dyDescent="0.2">
      <c r="A474" s="58">
        <v>265</v>
      </c>
      <c r="B474" s="59" t="str">
        <f t="shared" si="48"/>
        <v/>
      </c>
      <c r="C474" s="66" t="str">
        <f t="shared" si="49"/>
        <v/>
      </c>
      <c r="D474" s="66"/>
      <c r="E474" s="91" t="str">
        <f t="shared" si="50"/>
        <v/>
      </c>
      <c r="F474" s="121" t="str">
        <f t="shared" si="51"/>
        <v/>
      </c>
      <c r="G474" s="121" t="str">
        <f t="shared" si="52"/>
        <v/>
      </c>
      <c r="H474" s="121" t="str">
        <f t="shared" si="53"/>
        <v/>
      </c>
      <c r="I474" s="121" t="str">
        <f t="shared" si="54"/>
        <v/>
      </c>
      <c r="J474" s="121" t="str">
        <f t="shared" si="55"/>
        <v/>
      </c>
      <c r="K474" s="33"/>
    </row>
    <row r="475" spans="1:11" x14ac:dyDescent="0.2">
      <c r="A475" s="58">
        <v>266</v>
      </c>
      <c r="B475" s="59" t="str">
        <f>IF(INDEX(TABELLE_INPUT_MATRIX,A475,1)&gt;0,INDEX(TABELLE_INPUT_MATRIX,A475,1),"")</f>
        <v/>
      </c>
      <c r="C475" s="66" t="str">
        <f>IF(ISNUMBER($B475),VLOOKUP(INDEX(TABELLE_INPUT_MATRIX,A475,2),PUNKTTYP_MATRIX_MELDUNG,4,FALSE),"")</f>
        <v/>
      </c>
      <c r="D475" s="66"/>
      <c r="E475" s="91" t="str">
        <f>IF(ISNUMBER($B475),VLOOKUP(INDEX(TABELLE_INPUT_MATRIX,A475,3),MATERIAL_MATRIX_MELDUNG,4,FALSE),"")</f>
        <v/>
      </c>
      <c r="F475" s="121" t="str">
        <f>IF(ISNUMBER($B475),INDEX(TABELLE_INPUT_MATRIX,A475,5),"")</f>
        <v/>
      </c>
      <c r="G475" s="121" t="str">
        <f>IF(ISNUMBER($B475),INDEX(TABELLE_INPUT_MATRIX,A475,6),"")</f>
        <v/>
      </c>
      <c r="H475" s="121" t="str">
        <f>IF(ISNUMBER($B475),INDEX(TABELLE_INPUT_MATRIX,A475,7),"")</f>
        <v/>
      </c>
      <c r="I475" s="121" t="str">
        <f>IF(ISNUMBER($B475),INDEX(TABELLE_INPUT_MATRIX,A475,8),"")</f>
        <v/>
      </c>
      <c r="J475" s="121" t="str">
        <f>IF(ISNUMBER($B475),VLOOKUP(INDEX(TABELLE_INPUT_MATRIX,A475,4),GENAUIGKEIT_MATRIX_MELDUNG,4,FALSE),"")</f>
        <v/>
      </c>
      <c r="K475" s="33"/>
    </row>
    <row r="476" spans="1:11" x14ac:dyDescent="0.2">
      <c r="A476" s="58">
        <v>267</v>
      </c>
      <c r="B476" s="59" t="str">
        <f>IF(INDEX(TABELLE_INPUT_MATRIX,A476,1)&gt;0,INDEX(TABELLE_INPUT_MATRIX,A476,1),"")</f>
        <v/>
      </c>
      <c r="C476" s="66" t="str">
        <f>IF(ISNUMBER($B476),VLOOKUP(INDEX(TABELLE_INPUT_MATRIX,A476,2),PUNKTTYP_MATRIX_MELDUNG,4,FALSE),"")</f>
        <v/>
      </c>
      <c r="D476" s="66"/>
      <c r="E476" s="91" t="str">
        <f>IF(ISNUMBER($B476),VLOOKUP(INDEX(TABELLE_INPUT_MATRIX,A476,3),MATERIAL_MATRIX_MELDUNG,4,FALSE),"")</f>
        <v/>
      </c>
      <c r="F476" s="121" t="str">
        <f>IF(ISNUMBER($B476),INDEX(TABELLE_INPUT_MATRIX,A476,5),"")</f>
        <v/>
      </c>
      <c r="G476" s="121" t="str">
        <f>IF(ISNUMBER($B476),INDEX(TABELLE_INPUT_MATRIX,A476,6),"")</f>
        <v/>
      </c>
      <c r="H476" s="121" t="str">
        <f>IF(ISNUMBER($B476),INDEX(TABELLE_INPUT_MATRIX,A476,7),"")</f>
        <v/>
      </c>
      <c r="I476" s="121" t="str">
        <f>IF(ISNUMBER($B476),INDEX(TABELLE_INPUT_MATRIX,A476,8),"")</f>
        <v/>
      </c>
      <c r="J476" s="121" t="str">
        <f>IF(ISNUMBER($B476),VLOOKUP(INDEX(TABELLE_INPUT_MATRIX,A476,4),GENAUIGKEIT_MATRIX_MELDUNG,4,FALSE),"")</f>
        <v/>
      </c>
      <c r="K476" s="33"/>
    </row>
    <row r="477" spans="1:11" x14ac:dyDescent="0.2">
      <c r="A477" s="58">
        <v>268</v>
      </c>
      <c r="B477" s="59" t="str">
        <f>IF(INDEX(TABELLE_INPUT_MATRIX,A477,1)&gt;0,INDEX(TABELLE_INPUT_MATRIX,A477,1),"")</f>
        <v/>
      </c>
      <c r="C477" s="66" t="str">
        <f>IF(ISNUMBER($B477),VLOOKUP(INDEX(TABELLE_INPUT_MATRIX,A477,2),PUNKTTYP_MATRIX_MELDUNG,4,FALSE),"")</f>
        <v/>
      </c>
      <c r="D477" s="66"/>
      <c r="E477" s="91" t="str">
        <f>IF(ISNUMBER($B477),VLOOKUP(INDEX(TABELLE_INPUT_MATRIX,A477,3),MATERIAL_MATRIX_MELDUNG,4,FALSE),"")</f>
        <v/>
      </c>
      <c r="F477" s="121" t="str">
        <f>IF(ISNUMBER($B477),INDEX(TABELLE_INPUT_MATRIX,A477,5),"")</f>
        <v/>
      </c>
      <c r="G477" s="121" t="str">
        <f>IF(ISNUMBER($B477),INDEX(TABELLE_INPUT_MATRIX,A477,6),"")</f>
        <v/>
      </c>
      <c r="H477" s="121" t="str">
        <f>IF(ISNUMBER($B477),INDEX(TABELLE_INPUT_MATRIX,A477,7),"")</f>
        <v/>
      </c>
      <c r="I477" s="121" t="str">
        <f>IF(ISNUMBER($B477),INDEX(TABELLE_INPUT_MATRIX,A477,8),"")</f>
        <v/>
      </c>
      <c r="J477" s="121" t="str">
        <f>IF(ISNUMBER($B477),VLOOKUP(INDEX(TABELLE_INPUT_MATRIX,A477,4),GENAUIGKEIT_MATRIX_MELDUNG,4,FALSE),"")</f>
        <v/>
      </c>
      <c r="K477" s="33"/>
    </row>
    <row r="478" spans="1:11" x14ac:dyDescent="0.2">
      <c r="A478" s="58">
        <v>269</v>
      </c>
      <c r="B478" s="59" t="str">
        <f>IF(INDEX(TABELLE_INPUT_MATRIX,A478,1)&gt;0,INDEX(TABELLE_INPUT_MATRIX,A478,1),"")</f>
        <v/>
      </c>
      <c r="C478" s="66" t="str">
        <f>IF(ISNUMBER($B478),VLOOKUP(INDEX(TABELLE_INPUT_MATRIX,A478,2),PUNKTTYP_MATRIX_MELDUNG,4,FALSE),"")</f>
        <v/>
      </c>
      <c r="D478" s="66"/>
      <c r="E478" s="91" t="str">
        <f>IF(ISNUMBER($B478),VLOOKUP(INDEX(TABELLE_INPUT_MATRIX,A478,3),MATERIAL_MATRIX_MELDUNG,4,FALSE),"")</f>
        <v/>
      </c>
      <c r="F478" s="121" t="str">
        <f>IF(ISNUMBER($B478),INDEX(TABELLE_INPUT_MATRIX,A478,5),"")</f>
        <v/>
      </c>
      <c r="G478" s="121" t="str">
        <f>IF(ISNUMBER($B478),INDEX(TABELLE_INPUT_MATRIX,A478,6),"")</f>
        <v/>
      </c>
      <c r="H478" s="121" t="str">
        <f>IF(ISNUMBER($B478),INDEX(TABELLE_INPUT_MATRIX,A478,7),"")</f>
        <v/>
      </c>
      <c r="I478" s="121" t="str">
        <f>IF(ISNUMBER($B478),INDEX(TABELLE_INPUT_MATRIX,A478,8),"")</f>
        <v/>
      </c>
      <c r="J478" s="121" t="str">
        <f>IF(ISNUMBER($B478),VLOOKUP(INDEX(TABELLE_INPUT_MATRIX,A478,4),GENAUIGKEIT_MATRIX_MELDUNG,4,FALSE),"")</f>
        <v/>
      </c>
      <c r="K478" s="33"/>
    </row>
    <row r="479" spans="1:11" ht="12.75" customHeight="1" x14ac:dyDescent="0.2">
      <c r="A479" s="58">
        <v>270</v>
      </c>
      <c r="B479" s="59" t="str">
        <f>IF(INDEX(TABELLE_INPUT_MATRIX,A479,1)&gt;0,INDEX(TABELLE_INPUT_MATRIX,A479,1),"")</f>
        <v/>
      </c>
      <c r="C479" s="66" t="str">
        <f>IF(ISNUMBER($B479),VLOOKUP(INDEX(TABELLE_INPUT_MATRIX,A479,2),PUNKTTYP_MATRIX_MELDUNG,4,FALSE),"")</f>
        <v/>
      </c>
      <c r="D479" s="66"/>
      <c r="E479" s="91" t="str">
        <f>IF(ISNUMBER($B479),VLOOKUP(INDEX(TABELLE_INPUT_MATRIX,A479,3),MATERIAL_MATRIX_MELDUNG,4,FALSE),"")</f>
        <v/>
      </c>
      <c r="F479" s="121" t="str">
        <f>IF(ISNUMBER($B479),INDEX(TABELLE_INPUT_MATRIX,A479,5),"")</f>
        <v/>
      </c>
      <c r="G479" s="121" t="str">
        <f>IF(ISNUMBER($B479),INDEX(TABELLE_INPUT_MATRIX,A479,6),"")</f>
        <v/>
      </c>
      <c r="H479" s="121" t="str">
        <f>IF(ISNUMBER($B479),INDEX(TABELLE_INPUT_MATRIX,A479,7),"")</f>
        <v/>
      </c>
      <c r="I479" s="121" t="str">
        <f>IF(ISNUMBER($B479),INDEX(TABELLE_INPUT_MATRIX,A479,8),"")</f>
        <v/>
      </c>
      <c r="J479" s="121" t="str">
        <f>IF(ISNUMBER($B479),VLOOKUP(INDEX(TABELLE_INPUT_MATRIX,A479,4),GENAUIGKEIT_MATRIX_MELDUNG,4,FALSE),"")</f>
        <v/>
      </c>
      <c r="K479" s="33"/>
    </row>
    <row r="480" spans="1:11" x14ac:dyDescent="0.2">
      <c r="E480" s="58"/>
      <c r="F480" s="58"/>
      <c r="G480" s="58"/>
      <c r="H480" s="58"/>
      <c r="I480" s="58"/>
      <c r="J480" s="58"/>
    </row>
    <row r="481" spans="1:11" x14ac:dyDescent="0.2">
      <c r="B481" s="58" t="str">
        <f>IF(B435&lt;&gt;"",MELDUNG_UNTERSCHRIFT_D_TEXT,"")</f>
        <v/>
      </c>
      <c r="I481" s="103" t="str">
        <f>IF(B435&lt;&gt;"",MELDUNG_MELDEDATUM_D_TEXT,"")</f>
        <v/>
      </c>
    </row>
    <row r="482" spans="1:11" ht="12.75" customHeight="1" x14ac:dyDescent="0.2">
      <c r="B482" s="58" t="str">
        <f>IF(B435&lt;&gt;"",MELDUNG_UNTERSCHRIFT_I_TEXT,"")</f>
        <v/>
      </c>
      <c r="E482" s="59"/>
      <c r="F482" s="59"/>
      <c r="G482" s="59"/>
      <c r="H482" s="59"/>
      <c r="I482" s="103" t="str">
        <f>IF(B435&lt;&gt;"",MELDUNG_MELDEDATUM_I_TEXT,"")</f>
        <v/>
      </c>
      <c r="J482" s="175" t="str">
        <f>IF(B435&lt;&gt;"",(IF(ANLAGE_MELDEDATUM_INPUT=0,"",ANLAGE_MELDEDATUM_INPUT)),"")</f>
        <v/>
      </c>
      <c r="K482" s="175"/>
    </row>
    <row r="483" spans="1:11" s="33" customFormat="1" ht="20.100000000000001" customHeight="1" x14ac:dyDescent="0.2">
      <c r="A483" s="58"/>
    </row>
    <row r="484" spans="1:11" s="33" customFormat="1" x14ac:dyDescent="0.2">
      <c r="A484" s="58"/>
      <c r="K484" s="103" t="str">
        <f>IF(B435&lt;&gt;"","Seite/pagina 8 von/di "&amp;MELDUNG_SEITENANZAHL_TEXT,"")</f>
        <v/>
      </c>
    </row>
    <row r="485" spans="1:11" x14ac:dyDescent="0.2">
      <c r="C485" s="58" t="s">
        <v>109</v>
      </c>
      <c r="E485" s="59"/>
      <c r="F485" s="59"/>
      <c r="G485" s="59"/>
      <c r="H485" s="59"/>
      <c r="I485" s="59"/>
      <c r="J485" s="59"/>
    </row>
    <row r="486" spans="1:11" ht="24.75" customHeight="1" x14ac:dyDescent="0.2">
      <c r="B486" s="106" t="s">
        <v>107</v>
      </c>
      <c r="C486" s="176" t="s">
        <v>132</v>
      </c>
      <c r="D486" s="177"/>
      <c r="E486" s="177"/>
      <c r="F486" s="177"/>
      <c r="G486" s="177"/>
      <c r="H486" s="177"/>
      <c r="I486" s="177"/>
      <c r="J486" s="177"/>
      <c r="K486" s="107"/>
    </row>
    <row r="487" spans="1:11" ht="12" customHeight="1" x14ac:dyDescent="0.2">
      <c r="B487" s="106" t="s">
        <v>108</v>
      </c>
      <c r="C487" s="108" t="s">
        <v>153</v>
      </c>
      <c r="D487" s="109"/>
      <c r="E487" s="110"/>
      <c r="F487" s="110"/>
      <c r="G487" s="110"/>
      <c r="H487" s="110"/>
      <c r="I487" s="110"/>
      <c r="J487" s="110"/>
      <c r="K487" s="107"/>
    </row>
    <row r="488" spans="1:11" ht="23.25" customHeight="1" x14ac:dyDescent="0.2">
      <c r="B488" s="106" t="s">
        <v>280</v>
      </c>
      <c r="C488" s="178" t="s">
        <v>291</v>
      </c>
      <c r="D488" s="178"/>
      <c r="E488" s="178"/>
      <c r="F488" s="178"/>
      <c r="G488" s="178"/>
      <c r="H488" s="178"/>
      <c r="I488" s="178"/>
      <c r="J488" s="178"/>
    </row>
    <row r="489" spans="1:11" x14ac:dyDescent="0.2">
      <c r="E489" s="59"/>
      <c r="F489" s="59"/>
      <c r="G489" s="59"/>
      <c r="H489" s="59"/>
      <c r="I489" s="59"/>
      <c r="J489" s="59"/>
    </row>
    <row r="490" spans="1:11" x14ac:dyDescent="0.2">
      <c r="B490" s="111" t="s">
        <v>63</v>
      </c>
      <c r="C490" s="112" t="s">
        <v>97</v>
      </c>
      <c r="D490" s="113"/>
      <c r="E490" s="114" t="s">
        <v>80</v>
      </c>
      <c r="F490" s="114" t="s">
        <v>99</v>
      </c>
      <c r="G490" s="114" t="s">
        <v>101</v>
      </c>
      <c r="H490" s="114" t="s">
        <v>102</v>
      </c>
      <c r="I490" s="114" t="s">
        <v>103</v>
      </c>
      <c r="J490" s="114" t="s">
        <v>81</v>
      </c>
    </row>
    <row r="491" spans="1:11" x14ac:dyDescent="0.2">
      <c r="B491" s="115" t="s">
        <v>64</v>
      </c>
      <c r="C491" s="116" t="s">
        <v>98</v>
      </c>
      <c r="D491" s="117"/>
      <c r="E491" s="118" t="s">
        <v>83</v>
      </c>
      <c r="F491" s="118" t="s">
        <v>100</v>
      </c>
      <c r="G491" s="118" t="s">
        <v>104</v>
      </c>
      <c r="H491" s="118" t="s">
        <v>105</v>
      </c>
      <c r="I491" s="118" t="s">
        <v>106</v>
      </c>
      <c r="J491" s="118" t="s">
        <v>84</v>
      </c>
    </row>
    <row r="492" spans="1:11" ht="15.75" x14ac:dyDescent="0.2">
      <c r="B492" s="119"/>
      <c r="C492" s="73"/>
      <c r="D492" s="75"/>
      <c r="E492" s="120" t="s">
        <v>107</v>
      </c>
      <c r="F492" s="120" t="s">
        <v>108</v>
      </c>
      <c r="G492" s="120" t="s">
        <v>108</v>
      </c>
      <c r="H492" s="119" t="s">
        <v>112</v>
      </c>
      <c r="I492" s="119" t="s">
        <v>112</v>
      </c>
      <c r="J492" s="120" t="s">
        <v>280</v>
      </c>
    </row>
    <row r="493" spans="1:11" x14ac:dyDescent="0.2">
      <c r="A493" s="58">
        <v>271</v>
      </c>
      <c r="B493" s="59" t="str">
        <f t="shared" ref="B493:B532" si="56">IF(INDEX(TABELLE_INPUT_MATRIX,A493,1)&gt;0,INDEX(TABELLE_INPUT_MATRIX,A493,1),"")</f>
        <v/>
      </c>
      <c r="C493" s="66" t="str">
        <f t="shared" ref="C493:C532" si="57">IF(ISNUMBER($B493),VLOOKUP(INDEX(TABELLE_INPUT_MATRIX,A493,2),PUNKTTYP_MATRIX_MELDUNG,4,FALSE),"")</f>
        <v/>
      </c>
      <c r="D493" s="66"/>
      <c r="E493" s="91" t="str">
        <f t="shared" ref="E493:E532" si="58">IF(ISNUMBER($B493),VLOOKUP(INDEX(TABELLE_INPUT_MATRIX,A493,3),MATERIAL_MATRIX_MELDUNG,4,FALSE),"")</f>
        <v/>
      </c>
      <c r="F493" s="121" t="str">
        <f t="shared" ref="F493:F532" si="59">IF(ISNUMBER($B493),INDEX(TABELLE_INPUT_MATRIX,A493,5),"")</f>
        <v/>
      </c>
      <c r="G493" s="121" t="str">
        <f t="shared" ref="G493:G532" si="60">IF(ISNUMBER($B493),INDEX(TABELLE_INPUT_MATRIX,A493,6),"")</f>
        <v/>
      </c>
      <c r="H493" s="121" t="str">
        <f t="shared" ref="H493:H532" si="61">IF(ISNUMBER($B493),INDEX(TABELLE_INPUT_MATRIX,A493,7),"")</f>
        <v/>
      </c>
      <c r="I493" s="121" t="str">
        <f t="shared" ref="I493:I532" si="62">IF(ISNUMBER($B493),INDEX(TABELLE_INPUT_MATRIX,A493,8),"")</f>
        <v/>
      </c>
      <c r="J493" s="121" t="str">
        <f t="shared" ref="J493:J532" si="63">IF(ISNUMBER($B493),VLOOKUP(INDEX(TABELLE_INPUT_MATRIX,A493,4),GENAUIGKEIT_MATRIX_MELDUNG,4,FALSE),"")</f>
        <v/>
      </c>
    </row>
    <row r="494" spans="1:11" x14ac:dyDescent="0.2">
      <c r="A494" s="58">
        <v>272</v>
      </c>
      <c r="B494" s="59" t="str">
        <f t="shared" si="56"/>
        <v/>
      </c>
      <c r="C494" s="66" t="str">
        <f t="shared" si="57"/>
        <v/>
      </c>
      <c r="D494" s="66"/>
      <c r="E494" s="91" t="str">
        <f t="shared" si="58"/>
        <v/>
      </c>
      <c r="F494" s="121" t="str">
        <f t="shared" si="59"/>
        <v/>
      </c>
      <c r="G494" s="121" t="str">
        <f t="shared" si="60"/>
        <v/>
      </c>
      <c r="H494" s="121" t="str">
        <f t="shared" si="61"/>
        <v/>
      </c>
      <c r="I494" s="121" t="str">
        <f t="shared" si="62"/>
        <v/>
      </c>
      <c r="J494" s="121" t="str">
        <f t="shared" si="63"/>
        <v/>
      </c>
    </row>
    <row r="495" spans="1:11" x14ac:dyDescent="0.2">
      <c r="A495" s="58">
        <v>273</v>
      </c>
      <c r="B495" s="59" t="str">
        <f t="shared" si="56"/>
        <v/>
      </c>
      <c r="C495" s="66" t="str">
        <f t="shared" si="57"/>
        <v/>
      </c>
      <c r="D495" s="66"/>
      <c r="E495" s="91" t="str">
        <f t="shared" si="58"/>
        <v/>
      </c>
      <c r="F495" s="121" t="str">
        <f t="shared" si="59"/>
        <v/>
      </c>
      <c r="G495" s="121" t="str">
        <f t="shared" si="60"/>
        <v/>
      </c>
      <c r="H495" s="121" t="str">
        <f t="shared" si="61"/>
        <v/>
      </c>
      <c r="I495" s="121" t="str">
        <f t="shared" si="62"/>
        <v/>
      </c>
      <c r="J495" s="121" t="str">
        <f t="shared" si="63"/>
        <v/>
      </c>
    </row>
    <row r="496" spans="1:11" x14ac:dyDescent="0.2">
      <c r="A496" s="58">
        <v>274</v>
      </c>
      <c r="B496" s="59" t="str">
        <f t="shared" si="56"/>
        <v/>
      </c>
      <c r="C496" s="66" t="str">
        <f t="shared" si="57"/>
        <v/>
      </c>
      <c r="D496" s="66"/>
      <c r="E496" s="91" t="str">
        <f t="shared" si="58"/>
        <v/>
      </c>
      <c r="F496" s="121" t="str">
        <f t="shared" si="59"/>
        <v/>
      </c>
      <c r="G496" s="121" t="str">
        <f t="shared" si="60"/>
        <v/>
      </c>
      <c r="H496" s="121" t="str">
        <f t="shared" si="61"/>
        <v/>
      </c>
      <c r="I496" s="121" t="str">
        <f t="shared" si="62"/>
        <v/>
      </c>
      <c r="J496" s="121" t="str">
        <f t="shared" si="63"/>
        <v/>
      </c>
    </row>
    <row r="497" spans="1:10" x14ac:dyDescent="0.2">
      <c r="A497" s="58">
        <v>275</v>
      </c>
      <c r="B497" s="59" t="str">
        <f t="shared" si="56"/>
        <v/>
      </c>
      <c r="C497" s="66" t="str">
        <f t="shared" si="57"/>
        <v/>
      </c>
      <c r="D497" s="66"/>
      <c r="E497" s="91" t="str">
        <f t="shared" si="58"/>
        <v/>
      </c>
      <c r="F497" s="121" t="str">
        <f t="shared" si="59"/>
        <v/>
      </c>
      <c r="G497" s="121" t="str">
        <f t="shared" si="60"/>
        <v/>
      </c>
      <c r="H497" s="121" t="str">
        <f t="shared" si="61"/>
        <v/>
      </c>
      <c r="I497" s="121" t="str">
        <f t="shared" si="62"/>
        <v/>
      </c>
      <c r="J497" s="121" t="str">
        <f t="shared" si="63"/>
        <v/>
      </c>
    </row>
    <row r="498" spans="1:10" x14ac:dyDescent="0.2">
      <c r="A498" s="58">
        <v>276</v>
      </c>
      <c r="B498" s="59" t="str">
        <f t="shared" si="56"/>
        <v/>
      </c>
      <c r="C498" s="66" t="str">
        <f t="shared" si="57"/>
        <v/>
      </c>
      <c r="D498" s="66"/>
      <c r="E498" s="91" t="str">
        <f t="shared" si="58"/>
        <v/>
      </c>
      <c r="F498" s="121" t="str">
        <f t="shared" si="59"/>
        <v/>
      </c>
      <c r="G498" s="121" t="str">
        <f t="shared" si="60"/>
        <v/>
      </c>
      <c r="H498" s="121" t="str">
        <f t="shared" si="61"/>
        <v/>
      </c>
      <c r="I498" s="121" t="str">
        <f t="shared" si="62"/>
        <v/>
      </c>
      <c r="J498" s="121" t="str">
        <f t="shared" si="63"/>
        <v/>
      </c>
    </row>
    <row r="499" spans="1:10" x14ac:dyDescent="0.2">
      <c r="A499" s="58">
        <v>277</v>
      </c>
      <c r="B499" s="59" t="str">
        <f t="shared" si="56"/>
        <v/>
      </c>
      <c r="C499" s="66" t="str">
        <f t="shared" si="57"/>
        <v/>
      </c>
      <c r="D499" s="66"/>
      <c r="E499" s="91" t="str">
        <f t="shared" si="58"/>
        <v/>
      </c>
      <c r="F499" s="121" t="str">
        <f t="shared" si="59"/>
        <v/>
      </c>
      <c r="G499" s="121" t="str">
        <f t="shared" si="60"/>
        <v/>
      </c>
      <c r="H499" s="121" t="str">
        <f t="shared" si="61"/>
        <v/>
      </c>
      <c r="I499" s="121" t="str">
        <f t="shared" si="62"/>
        <v/>
      </c>
      <c r="J499" s="121" t="str">
        <f t="shared" si="63"/>
        <v/>
      </c>
    </row>
    <row r="500" spans="1:10" x14ac:dyDescent="0.2">
      <c r="A500" s="58">
        <v>278</v>
      </c>
      <c r="B500" s="59" t="str">
        <f t="shared" si="56"/>
        <v/>
      </c>
      <c r="C500" s="66" t="str">
        <f t="shared" si="57"/>
        <v/>
      </c>
      <c r="D500" s="66"/>
      <c r="E500" s="91" t="str">
        <f t="shared" si="58"/>
        <v/>
      </c>
      <c r="F500" s="121" t="str">
        <f t="shared" si="59"/>
        <v/>
      </c>
      <c r="G500" s="121" t="str">
        <f t="shared" si="60"/>
        <v/>
      </c>
      <c r="H500" s="121" t="str">
        <f t="shared" si="61"/>
        <v/>
      </c>
      <c r="I500" s="121" t="str">
        <f t="shared" si="62"/>
        <v/>
      </c>
      <c r="J500" s="121" t="str">
        <f t="shared" si="63"/>
        <v/>
      </c>
    </row>
    <row r="501" spans="1:10" x14ac:dyDescent="0.2">
      <c r="A501" s="58">
        <v>279</v>
      </c>
      <c r="B501" s="59" t="str">
        <f t="shared" si="56"/>
        <v/>
      </c>
      <c r="C501" s="66" t="str">
        <f t="shared" si="57"/>
        <v/>
      </c>
      <c r="D501" s="66"/>
      <c r="E501" s="91" t="str">
        <f t="shared" si="58"/>
        <v/>
      </c>
      <c r="F501" s="121" t="str">
        <f t="shared" si="59"/>
        <v/>
      </c>
      <c r="G501" s="121" t="str">
        <f t="shared" si="60"/>
        <v/>
      </c>
      <c r="H501" s="121" t="str">
        <f t="shared" si="61"/>
        <v/>
      </c>
      <c r="I501" s="121" t="str">
        <f t="shared" si="62"/>
        <v/>
      </c>
      <c r="J501" s="121" t="str">
        <f t="shared" si="63"/>
        <v/>
      </c>
    </row>
    <row r="502" spans="1:10" x14ac:dyDescent="0.2">
      <c r="A502" s="58">
        <v>280</v>
      </c>
      <c r="B502" s="59" t="str">
        <f t="shared" si="56"/>
        <v/>
      </c>
      <c r="C502" s="66" t="str">
        <f t="shared" si="57"/>
        <v/>
      </c>
      <c r="D502" s="66"/>
      <c r="E502" s="91" t="str">
        <f t="shared" si="58"/>
        <v/>
      </c>
      <c r="F502" s="121" t="str">
        <f t="shared" si="59"/>
        <v/>
      </c>
      <c r="G502" s="121" t="str">
        <f t="shared" si="60"/>
        <v/>
      </c>
      <c r="H502" s="121" t="str">
        <f t="shared" si="61"/>
        <v/>
      </c>
      <c r="I502" s="121" t="str">
        <f t="shared" si="62"/>
        <v/>
      </c>
      <c r="J502" s="121" t="str">
        <f t="shared" si="63"/>
        <v/>
      </c>
    </row>
    <row r="503" spans="1:10" x14ac:dyDescent="0.2">
      <c r="A503" s="58">
        <v>281</v>
      </c>
      <c r="B503" s="59" t="str">
        <f t="shared" si="56"/>
        <v/>
      </c>
      <c r="C503" s="66" t="str">
        <f t="shared" si="57"/>
        <v/>
      </c>
      <c r="D503" s="66"/>
      <c r="E503" s="91" t="str">
        <f t="shared" si="58"/>
        <v/>
      </c>
      <c r="F503" s="121" t="str">
        <f t="shared" si="59"/>
        <v/>
      </c>
      <c r="G503" s="121" t="str">
        <f t="shared" si="60"/>
        <v/>
      </c>
      <c r="H503" s="121" t="str">
        <f t="shared" si="61"/>
        <v/>
      </c>
      <c r="I503" s="121" t="str">
        <f t="shared" si="62"/>
        <v/>
      </c>
      <c r="J503" s="121" t="str">
        <f t="shared" si="63"/>
        <v/>
      </c>
    </row>
    <row r="504" spans="1:10" x14ac:dyDescent="0.2">
      <c r="A504" s="58">
        <v>282</v>
      </c>
      <c r="B504" s="59" t="str">
        <f t="shared" si="56"/>
        <v/>
      </c>
      <c r="C504" s="66" t="str">
        <f t="shared" si="57"/>
        <v/>
      </c>
      <c r="D504" s="66"/>
      <c r="E504" s="91" t="str">
        <f t="shared" si="58"/>
        <v/>
      </c>
      <c r="F504" s="121" t="str">
        <f t="shared" si="59"/>
        <v/>
      </c>
      <c r="G504" s="121" t="str">
        <f t="shared" si="60"/>
        <v/>
      </c>
      <c r="H504" s="121" t="str">
        <f t="shared" si="61"/>
        <v/>
      </c>
      <c r="I504" s="121" t="str">
        <f t="shared" si="62"/>
        <v/>
      </c>
      <c r="J504" s="121" t="str">
        <f t="shared" si="63"/>
        <v/>
      </c>
    </row>
    <row r="505" spans="1:10" x14ac:dyDescent="0.2">
      <c r="A505" s="58">
        <v>283</v>
      </c>
      <c r="B505" s="59" t="str">
        <f t="shared" si="56"/>
        <v/>
      </c>
      <c r="C505" s="66" t="str">
        <f t="shared" si="57"/>
        <v/>
      </c>
      <c r="D505" s="66"/>
      <c r="E505" s="91" t="str">
        <f t="shared" si="58"/>
        <v/>
      </c>
      <c r="F505" s="121" t="str">
        <f t="shared" si="59"/>
        <v/>
      </c>
      <c r="G505" s="121" t="str">
        <f t="shared" si="60"/>
        <v/>
      </c>
      <c r="H505" s="121" t="str">
        <f t="shared" si="61"/>
        <v/>
      </c>
      <c r="I505" s="121" t="str">
        <f t="shared" si="62"/>
        <v/>
      </c>
      <c r="J505" s="121" t="str">
        <f t="shared" si="63"/>
        <v/>
      </c>
    </row>
    <row r="506" spans="1:10" x14ac:dyDescent="0.2">
      <c r="A506" s="58">
        <v>284</v>
      </c>
      <c r="B506" s="59" t="str">
        <f t="shared" si="56"/>
        <v/>
      </c>
      <c r="C506" s="66" t="str">
        <f t="shared" si="57"/>
        <v/>
      </c>
      <c r="D506" s="66"/>
      <c r="E506" s="91" t="str">
        <f t="shared" si="58"/>
        <v/>
      </c>
      <c r="F506" s="121" t="str">
        <f t="shared" si="59"/>
        <v/>
      </c>
      <c r="G506" s="121" t="str">
        <f t="shared" si="60"/>
        <v/>
      </c>
      <c r="H506" s="121" t="str">
        <f t="shared" si="61"/>
        <v/>
      </c>
      <c r="I506" s="121" t="str">
        <f t="shared" si="62"/>
        <v/>
      </c>
      <c r="J506" s="121" t="str">
        <f t="shared" si="63"/>
        <v/>
      </c>
    </row>
    <row r="507" spans="1:10" x14ac:dyDescent="0.2">
      <c r="A507" s="58">
        <v>285</v>
      </c>
      <c r="B507" s="59" t="str">
        <f t="shared" si="56"/>
        <v/>
      </c>
      <c r="C507" s="66" t="str">
        <f t="shared" si="57"/>
        <v/>
      </c>
      <c r="D507" s="66"/>
      <c r="E507" s="91" t="str">
        <f t="shared" si="58"/>
        <v/>
      </c>
      <c r="F507" s="121" t="str">
        <f t="shared" si="59"/>
        <v/>
      </c>
      <c r="G507" s="121" t="str">
        <f t="shared" si="60"/>
        <v/>
      </c>
      <c r="H507" s="121" t="str">
        <f t="shared" si="61"/>
        <v/>
      </c>
      <c r="I507" s="121" t="str">
        <f t="shared" si="62"/>
        <v/>
      </c>
      <c r="J507" s="121" t="str">
        <f t="shared" si="63"/>
        <v/>
      </c>
    </row>
    <row r="508" spans="1:10" x14ac:dyDescent="0.2">
      <c r="A508" s="58">
        <v>286</v>
      </c>
      <c r="B508" s="59" t="str">
        <f t="shared" si="56"/>
        <v/>
      </c>
      <c r="C508" s="66" t="str">
        <f t="shared" si="57"/>
        <v/>
      </c>
      <c r="D508" s="66"/>
      <c r="E508" s="91" t="str">
        <f t="shared" si="58"/>
        <v/>
      </c>
      <c r="F508" s="121" t="str">
        <f t="shared" si="59"/>
        <v/>
      </c>
      <c r="G508" s="121" t="str">
        <f t="shared" si="60"/>
        <v/>
      </c>
      <c r="H508" s="121" t="str">
        <f t="shared" si="61"/>
        <v/>
      </c>
      <c r="I508" s="121" t="str">
        <f t="shared" si="62"/>
        <v/>
      </c>
      <c r="J508" s="121" t="str">
        <f t="shared" si="63"/>
        <v/>
      </c>
    </row>
    <row r="509" spans="1:10" x14ac:dyDescent="0.2">
      <c r="A509" s="58">
        <v>287</v>
      </c>
      <c r="B509" s="59" t="str">
        <f t="shared" si="56"/>
        <v/>
      </c>
      <c r="C509" s="66" t="str">
        <f t="shared" si="57"/>
        <v/>
      </c>
      <c r="D509" s="66"/>
      <c r="E509" s="91" t="str">
        <f t="shared" si="58"/>
        <v/>
      </c>
      <c r="F509" s="121" t="str">
        <f t="shared" si="59"/>
        <v/>
      </c>
      <c r="G509" s="121" t="str">
        <f t="shared" si="60"/>
        <v/>
      </c>
      <c r="H509" s="121" t="str">
        <f t="shared" si="61"/>
        <v/>
      </c>
      <c r="I509" s="121" t="str">
        <f t="shared" si="62"/>
        <v/>
      </c>
      <c r="J509" s="121" t="str">
        <f t="shared" si="63"/>
        <v/>
      </c>
    </row>
    <row r="510" spans="1:10" x14ac:dyDescent="0.2">
      <c r="A510" s="58">
        <v>288</v>
      </c>
      <c r="B510" s="59" t="str">
        <f t="shared" si="56"/>
        <v/>
      </c>
      <c r="C510" s="66" t="str">
        <f t="shared" si="57"/>
        <v/>
      </c>
      <c r="D510" s="66"/>
      <c r="E510" s="91" t="str">
        <f t="shared" si="58"/>
        <v/>
      </c>
      <c r="F510" s="121" t="str">
        <f t="shared" si="59"/>
        <v/>
      </c>
      <c r="G510" s="121" t="str">
        <f t="shared" si="60"/>
        <v/>
      </c>
      <c r="H510" s="121" t="str">
        <f t="shared" si="61"/>
        <v/>
      </c>
      <c r="I510" s="121" t="str">
        <f t="shared" si="62"/>
        <v/>
      </c>
      <c r="J510" s="121" t="str">
        <f t="shared" si="63"/>
        <v/>
      </c>
    </row>
    <row r="511" spans="1:10" x14ac:dyDescent="0.2">
      <c r="A511" s="58">
        <v>289</v>
      </c>
      <c r="B511" s="59" t="str">
        <f t="shared" si="56"/>
        <v/>
      </c>
      <c r="C511" s="66" t="str">
        <f t="shared" si="57"/>
        <v/>
      </c>
      <c r="D511" s="66"/>
      <c r="E511" s="91" t="str">
        <f t="shared" si="58"/>
        <v/>
      </c>
      <c r="F511" s="121" t="str">
        <f t="shared" si="59"/>
        <v/>
      </c>
      <c r="G511" s="121" t="str">
        <f t="shared" si="60"/>
        <v/>
      </c>
      <c r="H511" s="121" t="str">
        <f t="shared" si="61"/>
        <v/>
      </c>
      <c r="I511" s="121" t="str">
        <f t="shared" si="62"/>
        <v/>
      </c>
      <c r="J511" s="121" t="str">
        <f t="shared" si="63"/>
        <v/>
      </c>
    </row>
    <row r="512" spans="1:10" x14ac:dyDescent="0.2">
      <c r="A512" s="58">
        <v>290</v>
      </c>
      <c r="B512" s="59" t="str">
        <f t="shared" si="56"/>
        <v/>
      </c>
      <c r="C512" s="66" t="str">
        <f t="shared" si="57"/>
        <v/>
      </c>
      <c r="D512" s="66"/>
      <c r="E512" s="91" t="str">
        <f t="shared" si="58"/>
        <v/>
      </c>
      <c r="F512" s="121" t="str">
        <f t="shared" si="59"/>
        <v/>
      </c>
      <c r="G512" s="121" t="str">
        <f t="shared" si="60"/>
        <v/>
      </c>
      <c r="H512" s="121" t="str">
        <f t="shared" si="61"/>
        <v/>
      </c>
      <c r="I512" s="121" t="str">
        <f t="shared" si="62"/>
        <v/>
      </c>
      <c r="J512" s="121" t="str">
        <f t="shared" si="63"/>
        <v/>
      </c>
    </row>
    <row r="513" spans="1:10" x14ac:dyDescent="0.2">
      <c r="A513" s="58">
        <v>291</v>
      </c>
      <c r="B513" s="59" t="str">
        <f t="shared" si="56"/>
        <v/>
      </c>
      <c r="C513" s="66" t="str">
        <f t="shared" si="57"/>
        <v/>
      </c>
      <c r="D513" s="66"/>
      <c r="E513" s="91" t="str">
        <f t="shared" si="58"/>
        <v/>
      </c>
      <c r="F513" s="121" t="str">
        <f t="shared" si="59"/>
        <v/>
      </c>
      <c r="G513" s="121" t="str">
        <f t="shared" si="60"/>
        <v/>
      </c>
      <c r="H513" s="121" t="str">
        <f t="shared" si="61"/>
        <v/>
      </c>
      <c r="I513" s="121" t="str">
        <f t="shared" si="62"/>
        <v/>
      </c>
      <c r="J513" s="121" t="str">
        <f t="shared" si="63"/>
        <v/>
      </c>
    </row>
    <row r="514" spans="1:10" x14ac:dyDescent="0.2">
      <c r="A514" s="58">
        <v>292</v>
      </c>
      <c r="B514" s="59" t="str">
        <f t="shared" si="56"/>
        <v/>
      </c>
      <c r="C514" s="66" t="str">
        <f t="shared" si="57"/>
        <v/>
      </c>
      <c r="D514" s="66"/>
      <c r="E514" s="91" t="str">
        <f t="shared" si="58"/>
        <v/>
      </c>
      <c r="F514" s="121" t="str">
        <f t="shared" si="59"/>
        <v/>
      </c>
      <c r="G514" s="121" t="str">
        <f t="shared" si="60"/>
        <v/>
      </c>
      <c r="H514" s="121" t="str">
        <f t="shared" si="61"/>
        <v/>
      </c>
      <c r="I514" s="121" t="str">
        <f t="shared" si="62"/>
        <v/>
      </c>
      <c r="J514" s="121" t="str">
        <f t="shared" si="63"/>
        <v/>
      </c>
    </row>
    <row r="515" spans="1:10" x14ac:dyDescent="0.2">
      <c r="A515" s="58">
        <v>293</v>
      </c>
      <c r="B515" s="59" t="str">
        <f t="shared" si="56"/>
        <v/>
      </c>
      <c r="C515" s="66" t="str">
        <f t="shared" si="57"/>
        <v/>
      </c>
      <c r="D515" s="66"/>
      <c r="E515" s="91" t="str">
        <f t="shared" si="58"/>
        <v/>
      </c>
      <c r="F515" s="121" t="str">
        <f t="shared" si="59"/>
        <v/>
      </c>
      <c r="G515" s="121" t="str">
        <f t="shared" si="60"/>
        <v/>
      </c>
      <c r="H515" s="121" t="str">
        <f t="shared" si="61"/>
        <v/>
      </c>
      <c r="I515" s="121" t="str">
        <f t="shared" si="62"/>
        <v/>
      </c>
      <c r="J515" s="121" t="str">
        <f t="shared" si="63"/>
        <v/>
      </c>
    </row>
    <row r="516" spans="1:10" x14ac:dyDescent="0.2">
      <c r="A516" s="58">
        <v>294</v>
      </c>
      <c r="B516" s="59" t="str">
        <f t="shared" si="56"/>
        <v/>
      </c>
      <c r="C516" s="66" t="str">
        <f t="shared" si="57"/>
        <v/>
      </c>
      <c r="D516" s="66"/>
      <c r="E516" s="91" t="str">
        <f t="shared" si="58"/>
        <v/>
      </c>
      <c r="F516" s="121" t="str">
        <f t="shared" si="59"/>
        <v/>
      </c>
      <c r="G516" s="121" t="str">
        <f t="shared" si="60"/>
        <v/>
      </c>
      <c r="H516" s="121" t="str">
        <f t="shared" si="61"/>
        <v/>
      </c>
      <c r="I516" s="121" t="str">
        <f t="shared" si="62"/>
        <v/>
      </c>
      <c r="J516" s="121" t="str">
        <f t="shared" si="63"/>
        <v/>
      </c>
    </row>
    <row r="517" spans="1:10" x14ac:dyDescent="0.2">
      <c r="A517" s="58">
        <v>295</v>
      </c>
      <c r="B517" s="59" t="str">
        <f t="shared" si="56"/>
        <v/>
      </c>
      <c r="C517" s="66" t="str">
        <f t="shared" si="57"/>
        <v/>
      </c>
      <c r="D517" s="66"/>
      <c r="E517" s="91" t="str">
        <f t="shared" si="58"/>
        <v/>
      </c>
      <c r="F517" s="121" t="str">
        <f t="shared" si="59"/>
        <v/>
      </c>
      <c r="G517" s="121" t="str">
        <f t="shared" si="60"/>
        <v/>
      </c>
      <c r="H517" s="121" t="str">
        <f t="shared" si="61"/>
        <v/>
      </c>
      <c r="I517" s="121" t="str">
        <f t="shared" si="62"/>
        <v/>
      </c>
      <c r="J517" s="121" t="str">
        <f t="shared" si="63"/>
        <v/>
      </c>
    </row>
    <row r="518" spans="1:10" x14ac:dyDescent="0.2">
      <c r="A518" s="58">
        <v>296</v>
      </c>
      <c r="B518" s="59" t="str">
        <f t="shared" si="56"/>
        <v/>
      </c>
      <c r="C518" s="66" t="str">
        <f t="shared" si="57"/>
        <v/>
      </c>
      <c r="D518" s="66"/>
      <c r="E518" s="91" t="str">
        <f t="shared" si="58"/>
        <v/>
      </c>
      <c r="F518" s="121" t="str">
        <f t="shared" si="59"/>
        <v/>
      </c>
      <c r="G518" s="121" t="str">
        <f t="shared" si="60"/>
        <v/>
      </c>
      <c r="H518" s="121" t="str">
        <f t="shared" si="61"/>
        <v/>
      </c>
      <c r="I518" s="121" t="str">
        <f t="shared" si="62"/>
        <v/>
      </c>
      <c r="J518" s="121" t="str">
        <f t="shared" si="63"/>
        <v/>
      </c>
    </row>
    <row r="519" spans="1:10" x14ac:dyDescent="0.2">
      <c r="A519" s="58">
        <v>297</v>
      </c>
      <c r="B519" s="59" t="str">
        <f t="shared" si="56"/>
        <v/>
      </c>
      <c r="C519" s="66" t="str">
        <f t="shared" si="57"/>
        <v/>
      </c>
      <c r="D519" s="66"/>
      <c r="E519" s="91" t="str">
        <f t="shared" si="58"/>
        <v/>
      </c>
      <c r="F519" s="121" t="str">
        <f t="shared" si="59"/>
        <v/>
      </c>
      <c r="G519" s="121" t="str">
        <f t="shared" si="60"/>
        <v/>
      </c>
      <c r="H519" s="121" t="str">
        <f t="shared" si="61"/>
        <v/>
      </c>
      <c r="I519" s="121" t="str">
        <f t="shared" si="62"/>
        <v/>
      </c>
      <c r="J519" s="121" t="str">
        <f t="shared" si="63"/>
        <v/>
      </c>
    </row>
    <row r="520" spans="1:10" x14ac:dyDescent="0.2">
      <c r="A520" s="58">
        <v>298</v>
      </c>
      <c r="B520" s="59" t="str">
        <f t="shared" si="56"/>
        <v/>
      </c>
      <c r="C520" s="66" t="str">
        <f t="shared" si="57"/>
        <v/>
      </c>
      <c r="D520" s="66"/>
      <c r="E520" s="91" t="str">
        <f t="shared" si="58"/>
        <v/>
      </c>
      <c r="F520" s="121" t="str">
        <f t="shared" si="59"/>
        <v/>
      </c>
      <c r="G520" s="121" t="str">
        <f t="shared" si="60"/>
        <v/>
      </c>
      <c r="H520" s="121" t="str">
        <f t="shared" si="61"/>
        <v/>
      </c>
      <c r="I520" s="121" t="str">
        <f t="shared" si="62"/>
        <v/>
      </c>
      <c r="J520" s="121" t="str">
        <f t="shared" si="63"/>
        <v/>
      </c>
    </row>
    <row r="521" spans="1:10" x14ac:dyDescent="0.2">
      <c r="A521" s="58">
        <v>299</v>
      </c>
      <c r="B521" s="59" t="str">
        <f t="shared" si="56"/>
        <v/>
      </c>
      <c r="C521" s="66" t="str">
        <f t="shared" si="57"/>
        <v/>
      </c>
      <c r="D521" s="66"/>
      <c r="E521" s="91" t="str">
        <f t="shared" si="58"/>
        <v/>
      </c>
      <c r="F521" s="121" t="str">
        <f t="shared" si="59"/>
        <v/>
      </c>
      <c r="G521" s="121" t="str">
        <f t="shared" si="60"/>
        <v/>
      </c>
      <c r="H521" s="121" t="str">
        <f t="shared" si="61"/>
        <v/>
      </c>
      <c r="I521" s="121" t="str">
        <f t="shared" si="62"/>
        <v/>
      </c>
      <c r="J521" s="121" t="str">
        <f t="shared" si="63"/>
        <v/>
      </c>
    </row>
    <row r="522" spans="1:10" x14ac:dyDescent="0.2">
      <c r="A522" s="58">
        <v>300</v>
      </c>
      <c r="B522" s="59" t="str">
        <f t="shared" si="56"/>
        <v/>
      </c>
      <c r="C522" s="66" t="str">
        <f t="shared" si="57"/>
        <v/>
      </c>
      <c r="D522" s="66"/>
      <c r="E522" s="91" t="str">
        <f t="shared" si="58"/>
        <v/>
      </c>
      <c r="F522" s="121" t="str">
        <f t="shared" si="59"/>
        <v/>
      </c>
      <c r="G522" s="121" t="str">
        <f t="shared" si="60"/>
        <v/>
      </c>
      <c r="H522" s="121" t="str">
        <f t="shared" si="61"/>
        <v/>
      </c>
      <c r="I522" s="121" t="str">
        <f t="shared" si="62"/>
        <v/>
      </c>
      <c r="J522" s="121" t="str">
        <f t="shared" si="63"/>
        <v/>
      </c>
    </row>
    <row r="523" spans="1:10" x14ac:dyDescent="0.2">
      <c r="A523" s="58">
        <v>301</v>
      </c>
      <c r="B523" s="59" t="str">
        <f t="shared" si="56"/>
        <v/>
      </c>
      <c r="C523" s="66" t="str">
        <f t="shared" si="57"/>
        <v/>
      </c>
      <c r="D523" s="66"/>
      <c r="E523" s="91" t="str">
        <f t="shared" si="58"/>
        <v/>
      </c>
      <c r="F523" s="121" t="str">
        <f t="shared" si="59"/>
        <v/>
      </c>
      <c r="G523" s="121" t="str">
        <f t="shared" si="60"/>
        <v/>
      </c>
      <c r="H523" s="121" t="str">
        <f t="shared" si="61"/>
        <v/>
      </c>
      <c r="I523" s="121" t="str">
        <f t="shared" si="62"/>
        <v/>
      </c>
      <c r="J523" s="121" t="str">
        <f t="shared" si="63"/>
        <v/>
      </c>
    </row>
    <row r="524" spans="1:10" x14ac:dyDescent="0.2">
      <c r="A524" s="58">
        <v>302</v>
      </c>
      <c r="B524" s="59" t="str">
        <f t="shared" si="56"/>
        <v/>
      </c>
      <c r="C524" s="66" t="str">
        <f t="shared" si="57"/>
        <v/>
      </c>
      <c r="D524" s="66"/>
      <c r="E524" s="91" t="str">
        <f t="shared" si="58"/>
        <v/>
      </c>
      <c r="F524" s="121" t="str">
        <f t="shared" si="59"/>
        <v/>
      </c>
      <c r="G524" s="121" t="str">
        <f t="shared" si="60"/>
        <v/>
      </c>
      <c r="H524" s="121" t="str">
        <f t="shared" si="61"/>
        <v/>
      </c>
      <c r="I524" s="121" t="str">
        <f t="shared" si="62"/>
        <v/>
      </c>
      <c r="J524" s="121" t="str">
        <f t="shared" si="63"/>
        <v/>
      </c>
    </row>
    <row r="525" spans="1:10" x14ac:dyDescent="0.2">
      <c r="A525" s="58">
        <v>303</v>
      </c>
      <c r="B525" s="59" t="str">
        <f t="shared" si="56"/>
        <v/>
      </c>
      <c r="C525" s="66" t="str">
        <f t="shared" si="57"/>
        <v/>
      </c>
      <c r="D525" s="66"/>
      <c r="E525" s="91" t="str">
        <f t="shared" si="58"/>
        <v/>
      </c>
      <c r="F525" s="121" t="str">
        <f t="shared" si="59"/>
        <v/>
      </c>
      <c r="G525" s="121" t="str">
        <f t="shared" si="60"/>
        <v/>
      </c>
      <c r="H525" s="121" t="str">
        <f t="shared" si="61"/>
        <v/>
      </c>
      <c r="I525" s="121" t="str">
        <f t="shared" si="62"/>
        <v/>
      </c>
      <c r="J525" s="121" t="str">
        <f t="shared" si="63"/>
        <v/>
      </c>
    </row>
    <row r="526" spans="1:10" x14ac:dyDescent="0.2">
      <c r="A526" s="58">
        <v>304</v>
      </c>
      <c r="B526" s="59" t="str">
        <f t="shared" si="56"/>
        <v/>
      </c>
      <c r="C526" s="66" t="str">
        <f t="shared" si="57"/>
        <v/>
      </c>
      <c r="D526" s="66"/>
      <c r="E526" s="91" t="str">
        <f t="shared" si="58"/>
        <v/>
      </c>
      <c r="F526" s="121" t="str">
        <f t="shared" si="59"/>
        <v/>
      </c>
      <c r="G526" s="121" t="str">
        <f t="shared" si="60"/>
        <v/>
      </c>
      <c r="H526" s="121" t="str">
        <f t="shared" si="61"/>
        <v/>
      </c>
      <c r="I526" s="121" t="str">
        <f t="shared" si="62"/>
        <v/>
      </c>
      <c r="J526" s="121" t="str">
        <f t="shared" si="63"/>
        <v/>
      </c>
    </row>
    <row r="527" spans="1:10" x14ac:dyDescent="0.2">
      <c r="A527" s="58">
        <v>305</v>
      </c>
      <c r="B527" s="59" t="str">
        <f t="shared" si="56"/>
        <v/>
      </c>
      <c r="C527" s="66" t="str">
        <f t="shared" si="57"/>
        <v/>
      </c>
      <c r="D527" s="66"/>
      <c r="E527" s="91" t="str">
        <f t="shared" si="58"/>
        <v/>
      </c>
      <c r="F527" s="121" t="str">
        <f t="shared" si="59"/>
        <v/>
      </c>
      <c r="G527" s="121" t="str">
        <f t="shared" si="60"/>
        <v/>
      </c>
      <c r="H527" s="121" t="str">
        <f t="shared" si="61"/>
        <v/>
      </c>
      <c r="I527" s="121" t="str">
        <f t="shared" si="62"/>
        <v/>
      </c>
      <c r="J527" s="121" t="str">
        <f t="shared" si="63"/>
        <v/>
      </c>
    </row>
    <row r="528" spans="1:10" x14ac:dyDescent="0.2">
      <c r="A528" s="58">
        <v>306</v>
      </c>
      <c r="B528" s="59" t="str">
        <f t="shared" si="56"/>
        <v/>
      </c>
      <c r="C528" s="66" t="str">
        <f t="shared" si="57"/>
        <v/>
      </c>
      <c r="D528" s="66"/>
      <c r="E528" s="91" t="str">
        <f t="shared" si="58"/>
        <v/>
      </c>
      <c r="F528" s="121" t="str">
        <f t="shared" si="59"/>
        <v/>
      </c>
      <c r="G528" s="121" t="str">
        <f t="shared" si="60"/>
        <v/>
      </c>
      <c r="H528" s="121" t="str">
        <f t="shared" si="61"/>
        <v/>
      </c>
      <c r="I528" s="121" t="str">
        <f t="shared" si="62"/>
        <v/>
      </c>
      <c r="J528" s="121" t="str">
        <f t="shared" si="63"/>
        <v/>
      </c>
    </row>
    <row r="529" spans="1:11" x14ac:dyDescent="0.2">
      <c r="A529" s="58">
        <v>307</v>
      </c>
      <c r="B529" s="59" t="str">
        <f t="shared" si="56"/>
        <v/>
      </c>
      <c r="C529" s="66" t="str">
        <f t="shared" si="57"/>
        <v/>
      </c>
      <c r="D529" s="66"/>
      <c r="E529" s="91" t="str">
        <f t="shared" si="58"/>
        <v/>
      </c>
      <c r="F529" s="121" t="str">
        <f t="shared" si="59"/>
        <v/>
      </c>
      <c r="G529" s="121" t="str">
        <f t="shared" si="60"/>
        <v/>
      </c>
      <c r="H529" s="121" t="str">
        <f t="shared" si="61"/>
        <v/>
      </c>
      <c r="I529" s="121" t="str">
        <f t="shared" si="62"/>
        <v/>
      </c>
      <c r="J529" s="121" t="str">
        <f t="shared" si="63"/>
        <v/>
      </c>
    </row>
    <row r="530" spans="1:11" x14ac:dyDescent="0.2">
      <c r="A530" s="58">
        <v>308</v>
      </c>
      <c r="B530" s="59" t="str">
        <f t="shared" si="56"/>
        <v/>
      </c>
      <c r="C530" s="66" t="str">
        <f t="shared" si="57"/>
        <v/>
      </c>
      <c r="D530" s="66"/>
      <c r="E530" s="91" t="str">
        <f t="shared" si="58"/>
        <v/>
      </c>
      <c r="F530" s="121" t="str">
        <f t="shared" si="59"/>
        <v/>
      </c>
      <c r="G530" s="121" t="str">
        <f t="shared" si="60"/>
        <v/>
      </c>
      <c r="H530" s="121" t="str">
        <f t="shared" si="61"/>
        <v/>
      </c>
      <c r="I530" s="121" t="str">
        <f t="shared" si="62"/>
        <v/>
      </c>
      <c r="J530" s="121" t="str">
        <f t="shared" si="63"/>
        <v/>
      </c>
    </row>
    <row r="531" spans="1:11" x14ac:dyDescent="0.2">
      <c r="A531" s="58">
        <v>309</v>
      </c>
      <c r="B531" s="59" t="str">
        <f t="shared" si="56"/>
        <v/>
      </c>
      <c r="C531" s="66" t="str">
        <f t="shared" si="57"/>
        <v/>
      </c>
      <c r="D531" s="66"/>
      <c r="E531" s="91" t="str">
        <f t="shared" si="58"/>
        <v/>
      </c>
      <c r="F531" s="121" t="str">
        <f t="shared" si="59"/>
        <v/>
      </c>
      <c r="G531" s="121" t="str">
        <f t="shared" si="60"/>
        <v/>
      </c>
      <c r="H531" s="121" t="str">
        <f t="shared" si="61"/>
        <v/>
      </c>
      <c r="I531" s="121" t="str">
        <f t="shared" si="62"/>
        <v/>
      </c>
      <c r="J531" s="121" t="str">
        <f t="shared" si="63"/>
        <v/>
      </c>
      <c r="K531" s="33"/>
    </row>
    <row r="532" spans="1:11" x14ac:dyDescent="0.2">
      <c r="A532" s="58">
        <v>310</v>
      </c>
      <c r="B532" s="59" t="str">
        <f t="shared" si="56"/>
        <v/>
      </c>
      <c r="C532" s="66" t="str">
        <f t="shared" si="57"/>
        <v/>
      </c>
      <c r="D532" s="66"/>
      <c r="E532" s="91" t="str">
        <f t="shared" si="58"/>
        <v/>
      </c>
      <c r="F532" s="121" t="str">
        <f t="shared" si="59"/>
        <v/>
      </c>
      <c r="G532" s="121" t="str">
        <f t="shared" si="60"/>
        <v/>
      </c>
      <c r="H532" s="121" t="str">
        <f t="shared" si="61"/>
        <v/>
      </c>
      <c r="I532" s="121" t="str">
        <f t="shared" si="62"/>
        <v/>
      </c>
      <c r="J532" s="121" t="str">
        <f t="shared" si="63"/>
        <v/>
      </c>
      <c r="K532" s="33"/>
    </row>
    <row r="533" spans="1:11" x14ac:dyDescent="0.2">
      <c r="A533" s="58">
        <v>311</v>
      </c>
      <c r="B533" s="59" t="str">
        <f>IF(INDEX(TABELLE_INPUT_MATRIX,A533,1)&gt;0,INDEX(TABELLE_INPUT_MATRIX,A533,1),"")</f>
        <v/>
      </c>
      <c r="C533" s="66" t="str">
        <f>IF(ISNUMBER($B533),VLOOKUP(INDEX(TABELLE_INPUT_MATRIX,A533,2),PUNKTTYP_MATRIX_MELDUNG,4,FALSE),"")</f>
        <v/>
      </c>
      <c r="D533" s="66"/>
      <c r="E533" s="91" t="str">
        <f>IF(ISNUMBER($B533),VLOOKUP(INDEX(TABELLE_INPUT_MATRIX,A533,3),MATERIAL_MATRIX_MELDUNG,4,FALSE),"")</f>
        <v/>
      </c>
      <c r="F533" s="121" t="str">
        <f>IF(ISNUMBER($B533),INDEX(TABELLE_INPUT_MATRIX,A533,5),"")</f>
        <v/>
      </c>
      <c r="G533" s="121" t="str">
        <f>IF(ISNUMBER($B533),INDEX(TABELLE_INPUT_MATRIX,A533,6),"")</f>
        <v/>
      </c>
      <c r="H533" s="121" t="str">
        <f>IF(ISNUMBER($B533),INDEX(TABELLE_INPUT_MATRIX,A533,7),"")</f>
        <v/>
      </c>
      <c r="I533" s="121" t="str">
        <f>IF(ISNUMBER($B533),INDEX(TABELLE_INPUT_MATRIX,A533,8),"")</f>
        <v/>
      </c>
      <c r="J533" s="121" t="str">
        <f>IF(ISNUMBER($B533),VLOOKUP(INDEX(TABELLE_INPUT_MATRIX,A533,4),GENAUIGKEIT_MATRIX_MELDUNG,4,FALSE),"")</f>
        <v/>
      </c>
      <c r="K533" s="33"/>
    </row>
    <row r="534" spans="1:11" x14ac:dyDescent="0.2">
      <c r="A534" s="58">
        <v>312</v>
      </c>
      <c r="B534" s="59" t="str">
        <f>IF(INDEX(TABELLE_INPUT_MATRIX,A534,1)&gt;0,INDEX(TABELLE_INPUT_MATRIX,A534,1),"")</f>
        <v/>
      </c>
      <c r="C534" s="66" t="str">
        <f>IF(ISNUMBER($B534),VLOOKUP(INDEX(TABELLE_INPUT_MATRIX,A534,2),PUNKTTYP_MATRIX_MELDUNG,4,FALSE),"")</f>
        <v/>
      </c>
      <c r="D534" s="66"/>
      <c r="E534" s="91" t="str">
        <f>IF(ISNUMBER($B534),VLOOKUP(INDEX(TABELLE_INPUT_MATRIX,A534,3),MATERIAL_MATRIX_MELDUNG,4,FALSE),"")</f>
        <v/>
      </c>
      <c r="F534" s="121" t="str">
        <f>IF(ISNUMBER($B534),INDEX(TABELLE_INPUT_MATRIX,A534,5),"")</f>
        <v/>
      </c>
      <c r="G534" s="121" t="str">
        <f>IF(ISNUMBER($B534),INDEX(TABELLE_INPUT_MATRIX,A534,6),"")</f>
        <v/>
      </c>
      <c r="H534" s="121" t="str">
        <f>IF(ISNUMBER($B534),INDEX(TABELLE_INPUT_MATRIX,A534,7),"")</f>
        <v/>
      </c>
      <c r="I534" s="121" t="str">
        <f>IF(ISNUMBER($B534),INDEX(TABELLE_INPUT_MATRIX,A534,8),"")</f>
        <v/>
      </c>
      <c r="J534" s="121" t="str">
        <f>IF(ISNUMBER($B534),VLOOKUP(INDEX(TABELLE_INPUT_MATRIX,A534,4),GENAUIGKEIT_MATRIX_MELDUNG,4,FALSE),"")</f>
        <v/>
      </c>
      <c r="K534" s="33"/>
    </row>
    <row r="535" spans="1:11" x14ac:dyDescent="0.2">
      <c r="A535" s="58">
        <v>313</v>
      </c>
      <c r="B535" s="59" t="str">
        <f>IF(INDEX(TABELLE_INPUT_MATRIX,A535,1)&gt;0,INDEX(TABELLE_INPUT_MATRIX,A535,1),"")</f>
        <v/>
      </c>
      <c r="C535" s="66" t="str">
        <f>IF(ISNUMBER($B535),VLOOKUP(INDEX(TABELLE_INPUT_MATRIX,A535,2),PUNKTTYP_MATRIX_MELDUNG,4,FALSE),"")</f>
        <v/>
      </c>
      <c r="D535" s="66"/>
      <c r="E535" s="91" t="str">
        <f>IF(ISNUMBER($B535),VLOOKUP(INDEX(TABELLE_INPUT_MATRIX,A535,3),MATERIAL_MATRIX_MELDUNG,4,FALSE),"")</f>
        <v/>
      </c>
      <c r="F535" s="121" t="str">
        <f>IF(ISNUMBER($B535),INDEX(TABELLE_INPUT_MATRIX,A535,5),"")</f>
        <v/>
      </c>
      <c r="G535" s="121" t="str">
        <f>IF(ISNUMBER($B535),INDEX(TABELLE_INPUT_MATRIX,A535,6),"")</f>
        <v/>
      </c>
      <c r="H535" s="121" t="str">
        <f>IF(ISNUMBER($B535),INDEX(TABELLE_INPUT_MATRIX,A535,7),"")</f>
        <v/>
      </c>
      <c r="I535" s="121" t="str">
        <f>IF(ISNUMBER($B535),INDEX(TABELLE_INPUT_MATRIX,A535,8),"")</f>
        <v/>
      </c>
      <c r="J535" s="121" t="str">
        <f>IF(ISNUMBER($B535),VLOOKUP(INDEX(TABELLE_INPUT_MATRIX,A535,4),GENAUIGKEIT_MATRIX_MELDUNG,4,FALSE),"")</f>
        <v/>
      </c>
      <c r="K535" s="33"/>
    </row>
    <row r="536" spans="1:11" x14ac:dyDescent="0.2">
      <c r="A536" s="58">
        <v>314</v>
      </c>
      <c r="B536" s="59" t="str">
        <f>IF(INDEX(TABELLE_INPUT_MATRIX,A536,1)&gt;0,INDEX(TABELLE_INPUT_MATRIX,A536,1),"")</f>
        <v/>
      </c>
      <c r="C536" s="66" t="str">
        <f>IF(ISNUMBER($B536),VLOOKUP(INDEX(TABELLE_INPUT_MATRIX,A536,2),PUNKTTYP_MATRIX_MELDUNG,4,FALSE),"")</f>
        <v/>
      </c>
      <c r="D536" s="66"/>
      <c r="E536" s="91" t="str">
        <f>IF(ISNUMBER($B536),VLOOKUP(INDEX(TABELLE_INPUT_MATRIX,A536,3),MATERIAL_MATRIX_MELDUNG,4,FALSE),"")</f>
        <v/>
      </c>
      <c r="F536" s="121" t="str">
        <f>IF(ISNUMBER($B536),INDEX(TABELLE_INPUT_MATRIX,A536,5),"")</f>
        <v/>
      </c>
      <c r="G536" s="121" t="str">
        <f>IF(ISNUMBER($B536),INDEX(TABELLE_INPUT_MATRIX,A536,6),"")</f>
        <v/>
      </c>
      <c r="H536" s="121" t="str">
        <f>IF(ISNUMBER($B536),INDEX(TABELLE_INPUT_MATRIX,A536,7),"")</f>
        <v/>
      </c>
      <c r="I536" s="121" t="str">
        <f>IF(ISNUMBER($B536),INDEX(TABELLE_INPUT_MATRIX,A536,8),"")</f>
        <v/>
      </c>
      <c r="J536" s="121" t="str">
        <f>IF(ISNUMBER($B536),VLOOKUP(INDEX(TABELLE_INPUT_MATRIX,A536,4),GENAUIGKEIT_MATRIX_MELDUNG,4,FALSE),"")</f>
        <v/>
      </c>
      <c r="K536" s="33"/>
    </row>
    <row r="537" spans="1:11" ht="12.75" customHeight="1" x14ac:dyDescent="0.2">
      <c r="A537" s="58">
        <v>315</v>
      </c>
      <c r="B537" s="59" t="str">
        <f>IF(INDEX(TABELLE_INPUT_MATRIX,A537,1)&gt;0,INDEX(TABELLE_INPUT_MATRIX,A537,1),"")</f>
        <v/>
      </c>
      <c r="C537" s="66" t="str">
        <f>IF(ISNUMBER($B537),VLOOKUP(INDEX(TABELLE_INPUT_MATRIX,A537,2),PUNKTTYP_MATRIX_MELDUNG,4,FALSE),"")</f>
        <v/>
      </c>
      <c r="D537" s="66"/>
      <c r="E537" s="91" t="str">
        <f>IF(ISNUMBER($B537),VLOOKUP(INDEX(TABELLE_INPUT_MATRIX,A537,3),MATERIAL_MATRIX_MELDUNG,4,FALSE),"")</f>
        <v/>
      </c>
      <c r="F537" s="121" t="str">
        <f>IF(ISNUMBER($B537),INDEX(TABELLE_INPUT_MATRIX,A537,5),"")</f>
        <v/>
      </c>
      <c r="G537" s="121" t="str">
        <f>IF(ISNUMBER($B537),INDEX(TABELLE_INPUT_MATRIX,A537,6),"")</f>
        <v/>
      </c>
      <c r="H537" s="121" t="str">
        <f>IF(ISNUMBER($B537),INDEX(TABELLE_INPUT_MATRIX,A537,7),"")</f>
        <v/>
      </c>
      <c r="I537" s="121" t="str">
        <f>IF(ISNUMBER($B537),INDEX(TABELLE_INPUT_MATRIX,A537,8),"")</f>
        <v/>
      </c>
      <c r="J537" s="121" t="str">
        <f>IF(ISNUMBER($B537),VLOOKUP(INDEX(TABELLE_INPUT_MATRIX,A537,4),GENAUIGKEIT_MATRIX_MELDUNG,4,FALSE),"")</f>
        <v/>
      </c>
      <c r="K537" s="33"/>
    </row>
    <row r="538" spans="1:11" x14ac:dyDescent="0.2">
      <c r="E538" s="58"/>
      <c r="F538" s="58"/>
      <c r="G538" s="58"/>
      <c r="H538" s="58"/>
      <c r="I538" s="58"/>
      <c r="J538" s="58"/>
    </row>
    <row r="539" spans="1:11" x14ac:dyDescent="0.2">
      <c r="B539" s="58" t="str">
        <f>IF(B493&lt;&gt;"",MELDUNG_UNTERSCHRIFT_D_TEXT,"")</f>
        <v/>
      </c>
      <c r="I539" s="103" t="str">
        <f>IF(B493&lt;&gt;"",MELDUNG_MELDEDATUM_D_TEXT,"")</f>
        <v/>
      </c>
    </row>
    <row r="540" spans="1:11" ht="12.75" customHeight="1" x14ac:dyDescent="0.2">
      <c r="B540" s="58" t="str">
        <f>IF(B493&lt;&gt;"",MELDUNG_UNTERSCHRIFT_I_TEXT,"")</f>
        <v/>
      </c>
      <c r="E540" s="59"/>
      <c r="F540" s="59"/>
      <c r="G540" s="59"/>
      <c r="H540" s="59"/>
      <c r="I540" s="103" t="str">
        <f>IF(B493&lt;&gt;"",MELDUNG_MELDEDATUM_I_TEXT,"")</f>
        <v/>
      </c>
      <c r="J540" s="175" t="str">
        <f>IF(B493&lt;&gt;"",(IF(ANLAGE_MELDEDATUM_INPUT=0,"",ANLAGE_MELDEDATUM_INPUT)),"")</f>
        <v/>
      </c>
      <c r="K540" s="175"/>
    </row>
    <row r="541" spans="1:11" s="33" customFormat="1" ht="20.100000000000001" customHeight="1" x14ac:dyDescent="0.2">
      <c r="A541" s="58"/>
    </row>
    <row r="542" spans="1:11" s="33" customFormat="1" x14ac:dyDescent="0.2">
      <c r="A542" s="58"/>
      <c r="K542" s="103" t="str">
        <f>IF(B493&lt;&gt;"","Seite/pagina 9 von/di "&amp;MELDUNG_SEITENANZAHL_TEXT,"")</f>
        <v/>
      </c>
    </row>
    <row r="543" spans="1:11" x14ac:dyDescent="0.2">
      <c r="C543" s="58" t="s">
        <v>109</v>
      </c>
      <c r="E543" s="59"/>
      <c r="F543" s="59"/>
      <c r="G543" s="59"/>
      <c r="H543" s="59"/>
      <c r="I543" s="59"/>
      <c r="J543" s="59"/>
    </row>
    <row r="544" spans="1:11" ht="24.75" customHeight="1" x14ac:dyDescent="0.2">
      <c r="B544" s="106" t="s">
        <v>107</v>
      </c>
      <c r="C544" s="176" t="s">
        <v>132</v>
      </c>
      <c r="D544" s="177"/>
      <c r="E544" s="177"/>
      <c r="F544" s="177"/>
      <c r="G544" s="177"/>
      <c r="H544" s="177"/>
      <c r="I544" s="177"/>
      <c r="J544" s="177"/>
      <c r="K544" s="107"/>
    </row>
    <row r="545" spans="1:11" ht="12" customHeight="1" x14ac:dyDescent="0.2">
      <c r="B545" s="106" t="s">
        <v>108</v>
      </c>
      <c r="C545" s="108" t="s">
        <v>153</v>
      </c>
      <c r="D545" s="109"/>
      <c r="E545" s="110"/>
      <c r="F545" s="110"/>
      <c r="G545" s="110"/>
      <c r="H545" s="110"/>
      <c r="I545" s="110"/>
      <c r="J545" s="110"/>
      <c r="K545" s="107"/>
    </row>
    <row r="546" spans="1:11" ht="23.25" customHeight="1" x14ac:dyDescent="0.2">
      <c r="B546" s="106" t="s">
        <v>280</v>
      </c>
      <c r="C546" s="178" t="s">
        <v>291</v>
      </c>
      <c r="D546" s="178"/>
      <c r="E546" s="178"/>
      <c r="F546" s="178"/>
      <c r="G546" s="178"/>
      <c r="H546" s="178"/>
      <c r="I546" s="178"/>
      <c r="J546" s="178"/>
    </row>
    <row r="547" spans="1:11" x14ac:dyDescent="0.2">
      <c r="E547" s="59"/>
      <c r="F547" s="59"/>
      <c r="G547" s="59"/>
      <c r="H547" s="59"/>
      <c r="I547" s="59"/>
      <c r="J547" s="59"/>
    </row>
    <row r="548" spans="1:11" x14ac:dyDescent="0.2">
      <c r="B548" s="111" t="s">
        <v>63</v>
      </c>
      <c r="C548" s="112" t="s">
        <v>97</v>
      </c>
      <c r="D548" s="113"/>
      <c r="E548" s="114" t="s">
        <v>80</v>
      </c>
      <c r="F548" s="114" t="s">
        <v>99</v>
      </c>
      <c r="G548" s="114" t="s">
        <v>101</v>
      </c>
      <c r="H548" s="114" t="s">
        <v>102</v>
      </c>
      <c r="I548" s="114" t="s">
        <v>103</v>
      </c>
      <c r="J548" s="114" t="s">
        <v>81</v>
      </c>
    </row>
    <row r="549" spans="1:11" x14ac:dyDescent="0.2">
      <c r="B549" s="115" t="s">
        <v>64</v>
      </c>
      <c r="C549" s="116" t="s">
        <v>98</v>
      </c>
      <c r="D549" s="117"/>
      <c r="E549" s="118" t="s">
        <v>83</v>
      </c>
      <c r="F549" s="118" t="s">
        <v>100</v>
      </c>
      <c r="G549" s="118" t="s">
        <v>104</v>
      </c>
      <c r="H549" s="118" t="s">
        <v>105</v>
      </c>
      <c r="I549" s="118" t="s">
        <v>106</v>
      </c>
      <c r="J549" s="118" t="s">
        <v>84</v>
      </c>
    </row>
    <row r="550" spans="1:11" ht="15.75" x14ac:dyDescent="0.2">
      <c r="B550" s="119"/>
      <c r="C550" s="73"/>
      <c r="D550" s="75"/>
      <c r="E550" s="120" t="s">
        <v>107</v>
      </c>
      <c r="F550" s="120" t="s">
        <v>108</v>
      </c>
      <c r="G550" s="120" t="s">
        <v>108</v>
      </c>
      <c r="H550" s="119" t="s">
        <v>112</v>
      </c>
      <c r="I550" s="119" t="s">
        <v>112</v>
      </c>
      <c r="J550" s="120" t="s">
        <v>280</v>
      </c>
    </row>
    <row r="551" spans="1:11" x14ac:dyDescent="0.2">
      <c r="A551" s="58">
        <v>316</v>
      </c>
      <c r="B551" s="59" t="str">
        <f t="shared" ref="B551:B590" si="64">IF(INDEX(TABELLE_INPUT_MATRIX,A551,1)&gt;0,INDEX(TABELLE_INPUT_MATRIX,A551,1),"")</f>
        <v/>
      </c>
      <c r="C551" s="66" t="str">
        <f t="shared" ref="C551:C590" si="65">IF(ISNUMBER($B551),VLOOKUP(INDEX(TABELLE_INPUT_MATRIX,A551,2),PUNKTTYP_MATRIX_MELDUNG,4,FALSE),"")</f>
        <v/>
      </c>
      <c r="D551" s="66"/>
      <c r="E551" s="91" t="str">
        <f t="shared" ref="E551:E590" si="66">IF(ISNUMBER($B551),VLOOKUP(INDEX(TABELLE_INPUT_MATRIX,A551,3),MATERIAL_MATRIX_MELDUNG,4,FALSE),"")</f>
        <v/>
      </c>
      <c r="F551" s="121" t="str">
        <f t="shared" ref="F551:F590" si="67">IF(ISNUMBER($B551),INDEX(TABELLE_INPUT_MATRIX,A551,5),"")</f>
        <v/>
      </c>
      <c r="G551" s="121" t="str">
        <f t="shared" ref="G551:G590" si="68">IF(ISNUMBER($B551),INDEX(TABELLE_INPUT_MATRIX,A551,6),"")</f>
        <v/>
      </c>
      <c r="H551" s="121" t="str">
        <f t="shared" ref="H551:H590" si="69">IF(ISNUMBER($B551),INDEX(TABELLE_INPUT_MATRIX,A551,7),"")</f>
        <v/>
      </c>
      <c r="I551" s="121" t="str">
        <f t="shared" ref="I551:I590" si="70">IF(ISNUMBER($B551),INDEX(TABELLE_INPUT_MATRIX,A551,8),"")</f>
        <v/>
      </c>
      <c r="J551" s="121" t="str">
        <f t="shared" ref="J551:J590" si="71">IF(ISNUMBER($B551),VLOOKUP(INDEX(TABELLE_INPUT_MATRIX,A551,4),GENAUIGKEIT_MATRIX_MELDUNG,4,FALSE),"")</f>
        <v/>
      </c>
    </row>
    <row r="552" spans="1:11" x14ac:dyDescent="0.2">
      <c r="A552" s="58">
        <v>317</v>
      </c>
      <c r="B552" s="59" t="str">
        <f t="shared" si="64"/>
        <v/>
      </c>
      <c r="C552" s="66" t="str">
        <f t="shared" si="65"/>
        <v/>
      </c>
      <c r="D552" s="66"/>
      <c r="E552" s="91" t="str">
        <f t="shared" si="66"/>
        <v/>
      </c>
      <c r="F552" s="121" t="str">
        <f t="shared" si="67"/>
        <v/>
      </c>
      <c r="G552" s="121" t="str">
        <f t="shared" si="68"/>
        <v/>
      </c>
      <c r="H552" s="121" t="str">
        <f t="shared" si="69"/>
        <v/>
      </c>
      <c r="I552" s="121" t="str">
        <f t="shared" si="70"/>
        <v/>
      </c>
      <c r="J552" s="121" t="str">
        <f t="shared" si="71"/>
        <v/>
      </c>
    </row>
    <row r="553" spans="1:11" x14ac:dyDescent="0.2">
      <c r="A553" s="58">
        <v>318</v>
      </c>
      <c r="B553" s="59" t="str">
        <f t="shared" si="64"/>
        <v/>
      </c>
      <c r="C553" s="66" t="str">
        <f t="shared" si="65"/>
        <v/>
      </c>
      <c r="D553" s="66"/>
      <c r="E553" s="91" t="str">
        <f t="shared" si="66"/>
        <v/>
      </c>
      <c r="F553" s="121" t="str">
        <f t="shared" si="67"/>
        <v/>
      </c>
      <c r="G553" s="121" t="str">
        <f t="shared" si="68"/>
        <v/>
      </c>
      <c r="H553" s="121" t="str">
        <f t="shared" si="69"/>
        <v/>
      </c>
      <c r="I553" s="121" t="str">
        <f t="shared" si="70"/>
        <v/>
      </c>
      <c r="J553" s="121" t="str">
        <f t="shared" si="71"/>
        <v/>
      </c>
    </row>
    <row r="554" spans="1:11" x14ac:dyDescent="0.2">
      <c r="A554" s="58">
        <v>319</v>
      </c>
      <c r="B554" s="59" t="str">
        <f t="shared" si="64"/>
        <v/>
      </c>
      <c r="C554" s="66" t="str">
        <f t="shared" si="65"/>
        <v/>
      </c>
      <c r="D554" s="66"/>
      <c r="E554" s="91" t="str">
        <f t="shared" si="66"/>
        <v/>
      </c>
      <c r="F554" s="121" t="str">
        <f t="shared" si="67"/>
        <v/>
      </c>
      <c r="G554" s="121" t="str">
        <f t="shared" si="68"/>
        <v/>
      </c>
      <c r="H554" s="121" t="str">
        <f t="shared" si="69"/>
        <v/>
      </c>
      <c r="I554" s="121" t="str">
        <f t="shared" si="70"/>
        <v/>
      </c>
      <c r="J554" s="121" t="str">
        <f t="shared" si="71"/>
        <v/>
      </c>
    </row>
    <row r="555" spans="1:11" x14ac:dyDescent="0.2">
      <c r="A555" s="58">
        <v>320</v>
      </c>
      <c r="B555" s="59" t="str">
        <f t="shared" si="64"/>
        <v/>
      </c>
      <c r="C555" s="66" t="str">
        <f t="shared" si="65"/>
        <v/>
      </c>
      <c r="D555" s="66"/>
      <c r="E555" s="91" t="str">
        <f t="shared" si="66"/>
        <v/>
      </c>
      <c r="F555" s="121" t="str">
        <f t="shared" si="67"/>
        <v/>
      </c>
      <c r="G555" s="121" t="str">
        <f t="shared" si="68"/>
        <v/>
      </c>
      <c r="H555" s="121" t="str">
        <f t="shared" si="69"/>
        <v/>
      </c>
      <c r="I555" s="121" t="str">
        <f t="shared" si="70"/>
        <v/>
      </c>
      <c r="J555" s="121" t="str">
        <f t="shared" si="71"/>
        <v/>
      </c>
    </row>
    <row r="556" spans="1:11" x14ac:dyDescent="0.2">
      <c r="A556" s="58">
        <v>321</v>
      </c>
      <c r="B556" s="59" t="str">
        <f t="shared" si="64"/>
        <v/>
      </c>
      <c r="C556" s="66" t="str">
        <f t="shared" si="65"/>
        <v/>
      </c>
      <c r="D556" s="66"/>
      <c r="E556" s="91" t="str">
        <f t="shared" si="66"/>
        <v/>
      </c>
      <c r="F556" s="121" t="str">
        <f t="shared" si="67"/>
        <v/>
      </c>
      <c r="G556" s="121" t="str">
        <f t="shared" si="68"/>
        <v/>
      </c>
      <c r="H556" s="121" t="str">
        <f t="shared" si="69"/>
        <v/>
      </c>
      <c r="I556" s="121" t="str">
        <f t="shared" si="70"/>
        <v/>
      </c>
      <c r="J556" s="121" t="str">
        <f t="shared" si="71"/>
        <v/>
      </c>
    </row>
    <row r="557" spans="1:11" x14ac:dyDescent="0.2">
      <c r="A557" s="58">
        <v>322</v>
      </c>
      <c r="B557" s="59" t="str">
        <f t="shared" si="64"/>
        <v/>
      </c>
      <c r="C557" s="66" t="str">
        <f t="shared" si="65"/>
        <v/>
      </c>
      <c r="D557" s="66"/>
      <c r="E557" s="91" t="str">
        <f t="shared" si="66"/>
        <v/>
      </c>
      <c r="F557" s="121" t="str">
        <f t="shared" si="67"/>
        <v/>
      </c>
      <c r="G557" s="121" t="str">
        <f t="shared" si="68"/>
        <v/>
      </c>
      <c r="H557" s="121" t="str">
        <f t="shared" si="69"/>
        <v/>
      </c>
      <c r="I557" s="121" t="str">
        <f t="shared" si="70"/>
        <v/>
      </c>
      <c r="J557" s="121" t="str">
        <f t="shared" si="71"/>
        <v/>
      </c>
    </row>
    <row r="558" spans="1:11" x14ac:dyDescent="0.2">
      <c r="A558" s="58">
        <v>323</v>
      </c>
      <c r="B558" s="59" t="str">
        <f t="shared" si="64"/>
        <v/>
      </c>
      <c r="C558" s="66" t="str">
        <f t="shared" si="65"/>
        <v/>
      </c>
      <c r="D558" s="66"/>
      <c r="E558" s="91" t="str">
        <f t="shared" si="66"/>
        <v/>
      </c>
      <c r="F558" s="121" t="str">
        <f t="shared" si="67"/>
        <v/>
      </c>
      <c r="G558" s="121" t="str">
        <f t="shared" si="68"/>
        <v/>
      </c>
      <c r="H558" s="121" t="str">
        <f t="shared" si="69"/>
        <v/>
      </c>
      <c r="I558" s="121" t="str">
        <f t="shared" si="70"/>
        <v/>
      </c>
      <c r="J558" s="121" t="str">
        <f t="shared" si="71"/>
        <v/>
      </c>
    </row>
    <row r="559" spans="1:11" x14ac:dyDescent="0.2">
      <c r="A559" s="58">
        <v>324</v>
      </c>
      <c r="B559" s="59" t="str">
        <f t="shared" si="64"/>
        <v/>
      </c>
      <c r="C559" s="66" t="str">
        <f t="shared" si="65"/>
        <v/>
      </c>
      <c r="D559" s="66"/>
      <c r="E559" s="91" t="str">
        <f t="shared" si="66"/>
        <v/>
      </c>
      <c r="F559" s="121" t="str">
        <f t="shared" si="67"/>
        <v/>
      </c>
      <c r="G559" s="121" t="str">
        <f t="shared" si="68"/>
        <v/>
      </c>
      <c r="H559" s="121" t="str">
        <f t="shared" si="69"/>
        <v/>
      </c>
      <c r="I559" s="121" t="str">
        <f t="shared" si="70"/>
        <v/>
      </c>
      <c r="J559" s="121" t="str">
        <f t="shared" si="71"/>
        <v/>
      </c>
    </row>
    <row r="560" spans="1:11" x14ac:dyDescent="0.2">
      <c r="A560" s="58">
        <v>325</v>
      </c>
      <c r="B560" s="59" t="str">
        <f t="shared" si="64"/>
        <v/>
      </c>
      <c r="C560" s="66" t="str">
        <f t="shared" si="65"/>
        <v/>
      </c>
      <c r="D560" s="66"/>
      <c r="E560" s="91" t="str">
        <f t="shared" si="66"/>
        <v/>
      </c>
      <c r="F560" s="121" t="str">
        <f t="shared" si="67"/>
        <v/>
      </c>
      <c r="G560" s="121" t="str">
        <f t="shared" si="68"/>
        <v/>
      </c>
      <c r="H560" s="121" t="str">
        <f t="shared" si="69"/>
        <v/>
      </c>
      <c r="I560" s="121" t="str">
        <f t="shared" si="70"/>
        <v/>
      </c>
      <c r="J560" s="121" t="str">
        <f t="shared" si="71"/>
        <v/>
      </c>
    </row>
    <row r="561" spans="1:10" x14ac:dyDescent="0.2">
      <c r="A561" s="58">
        <v>326</v>
      </c>
      <c r="B561" s="59" t="str">
        <f t="shared" si="64"/>
        <v/>
      </c>
      <c r="C561" s="66" t="str">
        <f t="shared" si="65"/>
        <v/>
      </c>
      <c r="D561" s="66"/>
      <c r="E561" s="91" t="str">
        <f t="shared" si="66"/>
        <v/>
      </c>
      <c r="F561" s="121" t="str">
        <f t="shared" si="67"/>
        <v/>
      </c>
      <c r="G561" s="121" t="str">
        <f t="shared" si="68"/>
        <v/>
      </c>
      <c r="H561" s="121" t="str">
        <f t="shared" si="69"/>
        <v/>
      </c>
      <c r="I561" s="121" t="str">
        <f t="shared" si="70"/>
        <v/>
      </c>
      <c r="J561" s="121" t="str">
        <f t="shared" si="71"/>
        <v/>
      </c>
    </row>
    <row r="562" spans="1:10" x14ac:dyDescent="0.2">
      <c r="A562" s="58">
        <v>327</v>
      </c>
      <c r="B562" s="59" t="str">
        <f t="shared" si="64"/>
        <v/>
      </c>
      <c r="C562" s="66" t="str">
        <f t="shared" si="65"/>
        <v/>
      </c>
      <c r="D562" s="66"/>
      <c r="E562" s="91" t="str">
        <f t="shared" si="66"/>
        <v/>
      </c>
      <c r="F562" s="121" t="str">
        <f t="shared" si="67"/>
        <v/>
      </c>
      <c r="G562" s="121" t="str">
        <f t="shared" si="68"/>
        <v/>
      </c>
      <c r="H562" s="121" t="str">
        <f t="shared" si="69"/>
        <v/>
      </c>
      <c r="I562" s="121" t="str">
        <f t="shared" si="70"/>
        <v/>
      </c>
      <c r="J562" s="121" t="str">
        <f t="shared" si="71"/>
        <v/>
      </c>
    </row>
    <row r="563" spans="1:10" x14ac:dyDescent="0.2">
      <c r="A563" s="58">
        <v>328</v>
      </c>
      <c r="B563" s="59" t="str">
        <f t="shared" si="64"/>
        <v/>
      </c>
      <c r="C563" s="66" t="str">
        <f t="shared" si="65"/>
        <v/>
      </c>
      <c r="D563" s="66"/>
      <c r="E563" s="91" t="str">
        <f t="shared" si="66"/>
        <v/>
      </c>
      <c r="F563" s="121" t="str">
        <f t="shared" si="67"/>
        <v/>
      </c>
      <c r="G563" s="121" t="str">
        <f t="shared" si="68"/>
        <v/>
      </c>
      <c r="H563" s="121" t="str">
        <f t="shared" si="69"/>
        <v/>
      </c>
      <c r="I563" s="121" t="str">
        <f t="shared" si="70"/>
        <v/>
      </c>
      <c r="J563" s="121" t="str">
        <f t="shared" si="71"/>
        <v/>
      </c>
    </row>
    <row r="564" spans="1:10" x14ac:dyDescent="0.2">
      <c r="A564" s="58">
        <v>329</v>
      </c>
      <c r="B564" s="59" t="str">
        <f t="shared" si="64"/>
        <v/>
      </c>
      <c r="C564" s="66" t="str">
        <f t="shared" si="65"/>
        <v/>
      </c>
      <c r="D564" s="66"/>
      <c r="E564" s="91" t="str">
        <f t="shared" si="66"/>
        <v/>
      </c>
      <c r="F564" s="121" t="str">
        <f t="shared" si="67"/>
        <v/>
      </c>
      <c r="G564" s="121" t="str">
        <f t="shared" si="68"/>
        <v/>
      </c>
      <c r="H564" s="121" t="str">
        <f t="shared" si="69"/>
        <v/>
      </c>
      <c r="I564" s="121" t="str">
        <f t="shared" si="70"/>
        <v/>
      </c>
      <c r="J564" s="121" t="str">
        <f t="shared" si="71"/>
        <v/>
      </c>
    </row>
    <row r="565" spans="1:10" x14ac:dyDescent="0.2">
      <c r="A565" s="58">
        <v>330</v>
      </c>
      <c r="B565" s="59" t="str">
        <f t="shared" si="64"/>
        <v/>
      </c>
      <c r="C565" s="66" t="str">
        <f t="shared" si="65"/>
        <v/>
      </c>
      <c r="D565" s="66"/>
      <c r="E565" s="91" t="str">
        <f t="shared" si="66"/>
        <v/>
      </c>
      <c r="F565" s="121" t="str">
        <f t="shared" si="67"/>
        <v/>
      </c>
      <c r="G565" s="121" t="str">
        <f t="shared" si="68"/>
        <v/>
      </c>
      <c r="H565" s="121" t="str">
        <f t="shared" si="69"/>
        <v/>
      </c>
      <c r="I565" s="121" t="str">
        <f t="shared" si="70"/>
        <v/>
      </c>
      <c r="J565" s="121" t="str">
        <f t="shared" si="71"/>
        <v/>
      </c>
    </row>
    <row r="566" spans="1:10" x14ac:dyDescent="0.2">
      <c r="A566" s="58">
        <v>331</v>
      </c>
      <c r="B566" s="59" t="str">
        <f t="shared" si="64"/>
        <v/>
      </c>
      <c r="C566" s="66" t="str">
        <f t="shared" si="65"/>
        <v/>
      </c>
      <c r="D566" s="66"/>
      <c r="E566" s="91" t="str">
        <f t="shared" si="66"/>
        <v/>
      </c>
      <c r="F566" s="121" t="str">
        <f t="shared" si="67"/>
        <v/>
      </c>
      <c r="G566" s="121" t="str">
        <f t="shared" si="68"/>
        <v/>
      </c>
      <c r="H566" s="121" t="str">
        <f t="shared" si="69"/>
        <v/>
      </c>
      <c r="I566" s="121" t="str">
        <f t="shared" si="70"/>
        <v/>
      </c>
      <c r="J566" s="121" t="str">
        <f t="shared" si="71"/>
        <v/>
      </c>
    </row>
    <row r="567" spans="1:10" x14ac:dyDescent="0.2">
      <c r="A567" s="58">
        <v>332</v>
      </c>
      <c r="B567" s="59" t="str">
        <f t="shared" si="64"/>
        <v/>
      </c>
      <c r="C567" s="66" t="str">
        <f t="shared" si="65"/>
        <v/>
      </c>
      <c r="D567" s="66"/>
      <c r="E567" s="91" t="str">
        <f t="shared" si="66"/>
        <v/>
      </c>
      <c r="F567" s="121" t="str">
        <f t="shared" si="67"/>
        <v/>
      </c>
      <c r="G567" s="121" t="str">
        <f t="shared" si="68"/>
        <v/>
      </c>
      <c r="H567" s="121" t="str">
        <f t="shared" si="69"/>
        <v/>
      </c>
      <c r="I567" s="121" t="str">
        <f t="shared" si="70"/>
        <v/>
      </c>
      <c r="J567" s="121" t="str">
        <f t="shared" si="71"/>
        <v/>
      </c>
    </row>
    <row r="568" spans="1:10" x14ac:dyDescent="0.2">
      <c r="A568" s="58">
        <v>333</v>
      </c>
      <c r="B568" s="59" t="str">
        <f t="shared" si="64"/>
        <v/>
      </c>
      <c r="C568" s="66" t="str">
        <f t="shared" si="65"/>
        <v/>
      </c>
      <c r="D568" s="66"/>
      <c r="E568" s="91" t="str">
        <f t="shared" si="66"/>
        <v/>
      </c>
      <c r="F568" s="121" t="str">
        <f t="shared" si="67"/>
        <v/>
      </c>
      <c r="G568" s="121" t="str">
        <f t="shared" si="68"/>
        <v/>
      </c>
      <c r="H568" s="121" t="str">
        <f t="shared" si="69"/>
        <v/>
      </c>
      <c r="I568" s="121" t="str">
        <f t="shared" si="70"/>
        <v/>
      </c>
      <c r="J568" s="121" t="str">
        <f t="shared" si="71"/>
        <v/>
      </c>
    </row>
    <row r="569" spans="1:10" x14ac:dyDescent="0.2">
      <c r="A569" s="58">
        <v>334</v>
      </c>
      <c r="B569" s="59" t="str">
        <f t="shared" si="64"/>
        <v/>
      </c>
      <c r="C569" s="66" t="str">
        <f t="shared" si="65"/>
        <v/>
      </c>
      <c r="D569" s="66"/>
      <c r="E569" s="91" t="str">
        <f t="shared" si="66"/>
        <v/>
      </c>
      <c r="F569" s="121" t="str">
        <f t="shared" si="67"/>
        <v/>
      </c>
      <c r="G569" s="121" t="str">
        <f t="shared" si="68"/>
        <v/>
      </c>
      <c r="H569" s="121" t="str">
        <f t="shared" si="69"/>
        <v/>
      </c>
      <c r="I569" s="121" t="str">
        <f t="shared" si="70"/>
        <v/>
      </c>
      <c r="J569" s="121" t="str">
        <f t="shared" si="71"/>
        <v/>
      </c>
    </row>
    <row r="570" spans="1:10" x14ac:dyDescent="0.2">
      <c r="A570" s="58">
        <v>335</v>
      </c>
      <c r="B570" s="59" t="str">
        <f t="shared" si="64"/>
        <v/>
      </c>
      <c r="C570" s="66" t="str">
        <f t="shared" si="65"/>
        <v/>
      </c>
      <c r="D570" s="66"/>
      <c r="E570" s="91" t="str">
        <f t="shared" si="66"/>
        <v/>
      </c>
      <c r="F570" s="121" t="str">
        <f t="shared" si="67"/>
        <v/>
      </c>
      <c r="G570" s="121" t="str">
        <f t="shared" si="68"/>
        <v/>
      </c>
      <c r="H570" s="121" t="str">
        <f t="shared" si="69"/>
        <v/>
      </c>
      <c r="I570" s="121" t="str">
        <f t="shared" si="70"/>
        <v/>
      </c>
      <c r="J570" s="121" t="str">
        <f t="shared" si="71"/>
        <v/>
      </c>
    </row>
    <row r="571" spans="1:10" x14ac:dyDescent="0.2">
      <c r="A571" s="58">
        <v>336</v>
      </c>
      <c r="B571" s="59" t="str">
        <f t="shared" si="64"/>
        <v/>
      </c>
      <c r="C571" s="66" t="str">
        <f t="shared" si="65"/>
        <v/>
      </c>
      <c r="D571" s="66"/>
      <c r="E571" s="91" t="str">
        <f t="shared" si="66"/>
        <v/>
      </c>
      <c r="F571" s="121" t="str">
        <f t="shared" si="67"/>
        <v/>
      </c>
      <c r="G571" s="121" t="str">
        <f t="shared" si="68"/>
        <v/>
      </c>
      <c r="H571" s="121" t="str">
        <f t="shared" si="69"/>
        <v/>
      </c>
      <c r="I571" s="121" t="str">
        <f t="shared" si="70"/>
        <v/>
      </c>
      <c r="J571" s="121" t="str">
        <f t="shared" si="71"/>
        <v/>
      </c>
    </row>
    <row r="572" spans="1:10" x14ac:dyDescent="0.2">
      <c r="A572" s="58">
        <v>337</v>
      </c>
      <c r="B572" s="59" t="str">
        <f t="shared" si="64"/>
        <v/>
      </c>
      <c r="C572" s="66" t="str">
        <f t="shared" si="65"/>
        <v/>
      </c>
      <c r="D572" s="66"/>
      <c r="E572" s="91" t="str">
        <f t="shared" si="66"/>
        <v/>
      </c>
      <c r="F572" s="121" t="str">
        <f t="shared" si="67"/>
        <v/>
      </c>
      <c r="G572" s="121" t="str">
        <f t="shared" si="68"/>
        <v/>
      </c>
      <c r="H572" s="121" t="str">
        <f t="shared" si="69"/>
        <v/>
      </c>
      <c r="I572" s="121" t="str">
        <f t="shared" si="70"/>
        <v/>
      </c>
      <c r="J572" s="121" t="str">
        <f t="shared" si="71"/>
        <v/>
      </c>
    </row>
    <row r="573" spans="1:10" x14ac:dyDescent="0.2">
      <c r="A573" s="58">
        <v>338</v>
      </c>
      <c r="B573" s="59" t="str">
        <f t="shared" si="64"/>
        <v/>
      </c>
      <c r="C573" s="66" t="str">
        <f t="shared" si="65"/>
        <v/>
      </c>
      <c r="D573" s="66"/>
      <c r="E573" s="91" t="str">
        <f t="shared" si="66"/>
        <v/>
      </c>
      <c r="F573" s="121" t="str">
        <f t="shared" si="67"/>
        <v/>
      </c>
      <c r="G573" s="121" t="str">
        <f t="shared" si="68"/>
        <v/>
      </c>
      <c r="H573" s="121" t="str">
        <f t="shared" si="69"/>
        <v/>
      </c>
      <c r="I573" s="121" t="str">
        <f t="shared" si="70"/>
        <v/>
      </c>
      <c r="J573" s="121" t="str">
        <f t="shared" si="71"/>
        <v/>
      </c>
    </row>
    <row r="574" spans="1:10" x14ac:dyDescent="0.2">
      <c r="A574" s="58">
        <v>339</v>
      </c>
      <c r="B574" s="59" t="str">
        <f t="shared" si="64"/>
        <v/>
      </c>
      <c r="C574" s="66" t="str">
        <f t="shared" si="65"/>
        <v/>
      </c>
      <c r="D574" s="66"/>
      <c r="E574" s="91" t="str">
        <f t="shared" si="66"/>
        <v/>
      </c>
      <c r="F574" s="121" t="str">
        <f t="shared" si="67"/>
        <v/>
      </c>
      <c r="G574" s="121" t="str">
        <f t="shared" si="68"/>
        <v/>
      </c>
      <c r="H574" s="121" t="str">
        <f t="shared" si="69"/>
        <v/>
      </c>
      <c r="I574" s="121" t="str">
        <f t="shared" si="70"/>
        <v/>
      </c>
      <c r="J574" s="121" t="str">
        <f t="shared" si="71"/>
        <v/>
      </c>
    </row>
    <row r="575" spans="1:10" x14ac:dyDescent="0.2">
      <c r="A575" s="58">
        <v>340</v>
      </c>
      <c r="B575" s="59" t="str">
        <f t="shared" si="64"/>
        <v/>
      </c>
      <c r="C575" s="66" t="str">
        <f t="shared" si="65"/>
        <v/>
      </c>
      <c r="D575" s="66"/>
      <c r="E575" s="91" t="str">
        <f t="shared" si="66"/>
        <v/>
      </c>
      <c r="F575" s="121" t="str">
        <f t="shared" si="67"/>
        <v/>
      </c>
      <c r="G575" s="121" t="str">
        <f t="shared" si="68"/>
        <v/>
      </c>
      <c r="H575" s="121" t="str">
        <f t="shared" si="69"/>
        <v/>
      </c>
      <c r="I575" s="121" t="str">
        <f t="shared" si="70"/>
        <v/>
      </c>
      <c r="J575" s="121" t="str">
        <f t="shared" si="71"/>
        <v/>
      </c>
    </row>
    <row r="576" spans="1:10" x14ac:dyDescent="0.2">
      <c r="A576" s="58">
        <v>341</v>
      </c>
      <c r="B576" s="59" t="str">
        <f t="shared" si="64"/>
        <v/>
      </c>
      <c r="C576" s="66" t="str">
        <f t="shared" si="65"/>
        <v/>
      </c>
      <c r="D576" s="66"/>
      <c r="E576" s="91" t="str">
        <f t="shared" si="66"/>
        <v/>
      </c>
      <c r="F576" s="121" t="str">
        <f t="shared" si="67"/>
        <v/>
      </c>
      <c r="G576" s="121" t="str">
        <f t="shared" si="68"/>
        <v/>
      </c>
      <c r="H576" s="121" t="str">
        <f t="shared" si="69"/>
        <v/>
      </c>
      <c r="I576" s="121" t="str">
        <f t="shared" si="70"/>
        <v/>
      </c>
      <c r="J576" s="121" t="str">
        <f t="shared" si="71"/>
        <v/>
      </c>
    </row>
    <row r="577" spans="1:11" x14ac:dyDescent="0.2">
      <c r="A577" s="58">
        <v>342</v>
      </c>
      <c r="B577" s="59" t="str">
        <f t="shared" si="64"/>
        <v/>
      </c>
      <c r="C577" s="66" t="str">
        <f t="shared" si="65"/>
        <v/>
      </c>
      <c r="D577" s="66"/>
      <c r="E577" s="91" t="str">
        <f t="shared" si="66"/>
        <v/>
      </c>
      <c r="F577" s="121" t="str">
        <f t="shared" si="67"/>
        <v/>
      </c>
      <c r="G577" s="121" t="str">
        <f t="shared" si="68"/>
        <v/>
      </c>
      <c r="H577" s="121" t="str">
        <f t="shared" si="69"/>
        <v/>
      </c>
      <c r="I577" s="121" t="str">
        <f t="shared" si="70"/>
        <v/>
      </c>
      <c r="J577" s="121" t="str">
        <f t="shared" si="71"/>
        <v/>
      </c>
    </row>
    <row r="578" spans="1:11" x14ac:dyDescent="0.2">
      <c r="A578" s="58">
        <v>343</v>
      </c>
      <c r="B578" s="59" t="str">
        <f t="shared" si="64"/>
        <v/>
      </c>
      <c r="C578" s="66" t="str">
        <f t="shared" si="65"/>
        <v/>
      </c>
      <c r="D578" s="66"/>
      <c r="E578" s="91" t="str">
        <f t="shared" si="66"/>
        <v/>
      </c>
      <c r="F578" s="121" t="str">
        <f t="shared" si="67"/>
        <v/>
      </c>
      <c r="G578" s="121" t="str">
        <f t="shared" si="68"/>
        <v/>
      </c>
      <c r="H578" s="121" t="str">
        <f t="shared" si="69"/>
        <v/>
      </c>
      <c r="I578" s="121" t="str">
        <f t="shared" si="70"/>
        <v/>
      </c>
      <c r="J578" s="121" t="str">
        <f t="shared" si="71"/>
        <v/>
      </c>
    </row>
    <row r="579" spans="1:11" x14ac:dyDescent="0.2">
      <c r="A579" s="58">
        <v>344</v>
      </c>
      <c r="B579" s="59" t="str">
        <f t="shared" si="64"/>
        <v/>
      </c>
      <c r="C579" s="66" t="str">
        <f t="shared" si="65"/>
        <v/>
      </c>
      <c r="D579" s="66"/>
      <c r="E579" s="91" t="str">
        <f t="shared" si="66"/>
        <v/>
      </c>
      <c r="F579" s="121" t="str">
        <f t="shared" si="67"/>
        <v/>
      </c>
      <c r="G579" s="121" t="str">
        <f t="shared" si="68"/>
        <v/>
      </c>
      <c r="H579" s="121" t="str">
        <f t="shared" si="69"/>
        <v/>
      </c>
      <c r="I579" s="121" t="str">
        <f t="shared" si="70"/>
        <v/>
      </c>
      <c r="J579" s="121" t="str">
        <f t="shared" si="71"/>
        <v/>
      </c>
    </row>
    <row r="580" spans="1:11" x14ac:dyDescent="0.2">
      <c r="A580" s="58">
        <v>345</v>
      </c>
      <c r="B580" s="59" t="str">
        <f t="shared" si="64"/>
        <v/>
      </c>
      <c r="C580" s="66" t="str">
        <f t="shared" si="65"/>
        <v/>
      </c>
      <c r="D580" s="66"/>
      <c r="E580" s="91" t="str">
        <f t="shared" si="66"/>
        <v/>
      </c>
      <c r="F580" s="121" t="str">
        <f t="shared" si="67"/>
        <v/>
      </c>
      <c r="G580" s="121" t="str">
        <f t="shared" si="68"/>
        <v/>
      </c>
      <c r="H580" s="121" t="str">
        <f t="shared" si="69"/>
        <v/>
      </c>
      <c r="I580" s="121" t="str">
        <f t="shared" si="70"/>
        <v/>
      </c>
      <c r="J580" s="121" t="str">
        <f t="shared" si="71"/>
        <v/>
      </c>
    </row>
    <row r="581" spans="1:11" x14ac:dyDescent="0.2">
      <c r="A581" s="58">
        <v>346</v>
      </c>
      <c r="B581" s="59" t="str">
        <f t="shared" si="64"/>
        <v/>
      </c>
      <c r="C581" s="66" t="str">
        <f t="shared" si="65"/>
        <v/>
      </c>
      <c r="D581" s="66"/>
      <c r="E581" s="91" t="str">
        <f t="shared" si="66"/>
        <v/>
      </c>
      <c r="F581" s="121" t="str">
        <f t="shared" si="67"/>
        <v/>
      </c>
      <c r="G581" s="121" t="str">
        <f t="shared" si="68"/>
        <v/>
      </c>
      <c r="H581" s="121" t="str">
        <f t="shared" si="69"/>
        <v/>
      </c>
      <c r="I581" s="121" t="str">
        <f t="shared" si="70"/>
        <v/>
      </c>
      <c r="J581" s="121" t="str">
        <f t="shared" si="71"/>
        <v/>
      </c>
    </row>
    <row r="582" spans="1:11" x14ac:dyDescent="0.2">
      <c r="A582" s="58">
        <v>347</v>
      </c>
      <c r="B582" s="59" t="str">
        <f t="shared" si="64"/>
        <v/>
      </c>
      <c r="C582" s="66" t="str">
        <f t="shared" si="65"/>
        <v/>
      </c>
      <c r="D582" s="66"/>
      <c r="E582" s="91" t="str">
        <f t="shared" si="66"/>
        <v/>
      </c>
      <c r="F582" s="121" t="str">
        <f t="shared" si="67"/>
        <v/>
      </c>
      <c r="G582" s="121" t="str">
        <f t="shared" si="68"/>
        <v/>
      </c>
      <c r="H582" s="121" t="str">
        <f t="shared" si="69"/>
        <v/>
      </c>
      <c r="I582" s="121" t="str">
        <f t="shared" si="70"/>
        <v/>
      </c>
      <c r="J582" s="121" t="str">
        <f t="shared" si="71"/>
        <v/>
      </c>
    </row>
    <row r="583" spans="1:11" x14ac:dyDescent="0.2">
      <c r="A583" s="58">
        <v>348</v>
      </c>
      <c r="B583" s="59" t="str">
        <f t="shared" si="64"/>
        <v/>
      </c>
      <c r="C583" s="66" t="str">
        <f t="shared" si="65"/>
        <v/>
      </c>
      <c r="D583" s="66"/>
      <c r="E583" s="91" t="str">
        <f t="shared" si="66"/>
        <v/>
      </c>
      <c r="F583" s="121" t="str">
        <f t="shared" si="67"/>
        <v/>
      </c>
      <c r="G583" s="121" t="str">
        <f t="shared" si="68"/>
        <v/>
      </c>
      <c r="H583" s="121" t="str">
        <f t="shared" si="69"/>
        <v/>
      </c>
      <c r="I583" s="121" t="str">
        <f t="shared" si="70"/>
        <v/>
      </c>
      <c r="J583" s="121" t="str">
        <f t="shared" si="71"/>
        <v/>
      </c>
    </row>
    <row r="584" spans="1:11" x14ac:dyDescent="0.2">
      <c r="A584" s="58">
        <v>349</v>
      </c>
      <c r="B584" s="59" t="str">
        <f t="shared" si="64"/>
        <v/>
      </c>
      <c r="C584" s="66" t="str">
        <f t="shared" si="65"/>
        <v/>
      </c>
      <c r="D584" s="66"/>
      <c r="E584" s="91" t="str">
        <f t="shared" si="66"/>
        <v/>
      </c>
      <c r="F584" s="121" t="str">
        <f t="shared" si="67"/>
        <v/>
      </c>
      <c r="G584" s="121" t="str">
        <f t="shared" si="68"/>
        <v/>
      </c>
      <c r="H584" s="121" t="str">
        <f t="shared" si="69"/>
        <v/>
      </c>
      <c r="I584" s="121" t="str">
        <f t="shared" si="70"/>
        <v/>
      </c>
      <c r="J584" s="121" t="str">
        <f t="shared" si="71"/>
        <v/>
      </c>
    </row>
    <row r="585" spans="1:11" x14ac:dyDescent="0.2">
      <c r="A585" s="58">
        <v>350</v>
      </c>
      <c r="B585" s="59" t="str">
        <f t="shared" si="64"/>
        <v/>
      </c>
      <c r="C585" s="66" t="str">
        <f t="shared" si="65"/>
        <v/>
      </c>
      <c r="D585" s="66"/>
      <c r="E585" s="91" t="str">
        <f t="shared" si="66"/>
        <v/>
      </c>
      <c r="F585" s="121" t="str">
        <f t="shared" si="67"/>
        <v/>
      </c>
      <c r="G585" s="121" t="str">
        <f t="shared" si="68"/>
        <v/>
      </c>
      <c r="H585" s="121" t="str">
        <f t="shared" si="69"/>
        <v/>
      </c>
      <c r="I585" s="121" t="str">
        <f t="shared" si="70"/>
        <v/>
      </c>
      <c r="J585" s="121" t="str">
        <f t="shared" si="71"/>
        <v/>
      </c>
    </row>
    <row r="586" spans="1:11" x14ac:dyDescent="0.2">
      <c r="A586" s="58">
        <v>351</v>
      </c>
      <c r="B586" s="59" t="str">
        <f t="shared" si="64"/>
        <v/>
      </c>
      <c r="C586" s="66" t="str">
        <f t="shared" si="65"/>
        <v/>
      </c>
      <c r="D586" s="66"/>
      <c r="E586" s="91" t="str">
        <f t="shared" si="66"/>
        <v/>
      </c>
      <c r="F586" s="121" t="str">
        <f t="shared" si="67"/>
        <v/>
      </c>
      <c r="G586" s="121" t="str">
        <f t="shared" si="68"/>
        <v/>
      </c>
      <c r="H586" s="121" t="str">
        <f t="shared" si="69"/>
        <v/>
      </c>
      <c r="I586" s="121" t="str">
        <f t="shared" si="70"/>
        <v/>
      </c>
      <c r="J586" s="121" t="str">
        <f t="shared" si="71"/>
        <v/>
      </c>
    </row>
    <row r="587" spans="1:11" x14ac:dyDescent="0.2">
      <c r="A587" s="58">
        <v>352</v>
      </c>
      <c r="B587" s="59" t="str">
        <f t="shared" si="64"/>
        <v/>
      </c>
      <c r="C587" s="66" t="str">
        <f t="shared" si="65"/>
        <v/>
      </c>
      <c r="D587" s="66"/>
      <c r="E587" s="91" t="str">
        <f t="shared" si="66"/>
        <v/>
      </c>
      <c r="F587" s="121" t="str">
        <f t="shared" si="67"/>
        <v/>
      </c>
      <c r="G587" s="121" t="str">
        <f t="shared" si="68"/>
        <v/>
      </c>
      <c r="H587" s="121" t="str">
        <f t="shared" si="69"/>
        <v/>
      </c>
      <c r="I587" s="121" t="str">
        <f t="shared" si="70"/>
        <v/>
      </c>
      <c r="J587" s="121" t="str">
        <f t="shared" si="71"/>
        <v/>
      </c>
    </row>
    <row r="588" spans="1:11" x14ac:dyDescent="0.2">
      <c r="A588" s="58">
        <v>353</v>
      </c>
      <c r="B588" s="59" t="str">
        <f t="shared" si="64"/>
        <v/>
      </c>
      <c r="C588" s="66" t="str">
        <f t="shared" si="65"/>
        <v/>
      </c>
      <c r="D588" s="66"/>
      <c r="E588" s="91" t="str">
        <f t="shared" si="66"/>
        <v/>
      </c>
      <c r="F588" s="121" t="str">
        <f t="shared" si="67"/>
        <v/>
      </c>
      <c r="G588" s="121" t="str">
        <f t="shared" si="68"/>
        <v/>
      </c>
      <c r="H588" s="121" t="str">
        <f t="shared" si="69"/>
        <v/>
      </c>
      <c r="I588" s="121" t="str">
        <f t="shared" si="70"/>
        <v/>
      </c>
      <c r="J588" s="121" t="str">
        <f t="shared" si="71"/>
        <v/>
      </c>
    </row>
    <row r="589" spans="1:11" x14ac:dyDescent="0.2">
      <c r="A589" s="58">
        <v>354</v>
      </c>
      <c r="B589" s="59" t="str">
        <f t="shared" si="64"/>
        <v/>
      </c>
      <c r="C589" s="66" t="str">
        <f t="shared" si="65"/>
        <v/>
      </c>
      <c r="D589" s="66"/>
      <c r="E589" s="91" t="str">
        <f t="shared" si="66"/>
        <v/>
      </c>
      <c r="F589" s="121" t="str">
        <f t="shared" si="67"/>
        <v/>
      </c>
      <c r="G589" s="121" t="str">
        <f t="shared" si="68"/>
        <v/>
      </c>
      <c r="H589" s="121" t="str">
        <f t="shared" si="69"/>
        <v/>
      </c>
      <c r="I589" s="121" t="str">
        <f t="shared" si="70"/>
        <v/>
      </c>
      <c r="J589" s="121" t="str">
        <f t="shared" si="71"/>
        <v/>
      </c>
      <c r="K589" s="33"/>
    </row>
    <row r="590" spans="1:11" x14ac:dyDescent="0.2">
      <c r="A590" s="58">
        <v>355</v>
      </c>
      <c r="B590" s="59" t="str">
        <f t="shared" si="64"/>
        <v/>
      </c>
      <c r="C590" s="66" t="str">
        <f t="shared" si="65"/>
        <v/>
      </c>
      <c r="D590" s="66"/>
      <c r="E590" s="91" t="str">
        <f t="shared" si="66"/>
        <v/>
      </c>
      <c r="F590" s="121" t="str">
        <f t="shared" si="67"/>
        <v/>
      </c>
      <c r="G590" s="121" t="str">
        <f t="shared" si="68"/>
        <v/>
      </c>
      <c r="H590" s="121" t="str">
        <f t="shared" si="69"/>
        <v/>
      </c>
      <c r="I590" s="121" t="str">
        <f t="shared" si="70"/>
        <v/>
      </c>
      <c r="J590" s="121" t="str">
        <f t="shared" si="71"/>
        <v/>
      </c>
      <c r="K590" s="33"/>
    </row>
    <row r="591" spans="1:11" x14ac:dyDescent="0.2">
      <c r="A591" s="58">
        <v>356</v>
      </c>
      <c r="B591" s="59" t="str">
        <f>IF(INDEX(TABELLE_INPUT_MATRIX,A591,1)&gt;0,INDEX(TABELLE_INPUT_MATRIX,A591,1),"")</f>
        <v/>
      </c>
      <c r="C591" s="66" t="str">
        <f>IF(ISNUMBER($B591),VLOOKUP(INDEX(TABELLE_INPUT_MATRIX,A591,2),PUNKTTYP_MATRIX_MELDUNG,4,FALSE),"")</f>
        <v/>
      </c>
      <c r="D591" s="66"/>
      <c r="E591" s="91" t="str">
        <f>IF(ISNUMBER($B591),VLOOKUP(INDEX(TABELLE_INPUT_MATRIX,A591,3),MATERIAL_MATRIX_MELDUNG,4,FALSE),"")</f>
        <v/>
      </c>
      <c r="F591" s="121" t="str">
        <f>IF(ISNUMBER($B591),INDEX(TABELLE_INPUT_MATRIX,A591,5),"")</f>
        <v/>
      </c>
      <c r="G591" s="121" t="str">
        <f>IF(ISNUMBER($B591),INDEX(TABELLE_INPUT_MATRIX,A591,6),"")</f>
        <v/>
      </c>
      <c r="H591" s="121" t="str">
        <f>IF(ISNUMBER($B591),INDEX(TABELLE_INPUT_MATRIX,A591,7),"")</f>
        <v/>
      </c>
      <c r="I591" s="121" t="str">
        <f>IF(ISNUMBER($B591),INDEX(TABELLE_INPUT_MATRIX,A591,8),"")</f>
        <v/>
      </c>
      <c r="J591" s="121" t="str">
        <f>IF(ISNUMBER($B591),VLOOKUP(INDEX(TABELLE_INPUT_MATRIX,A591,4),GENAUIGKEIT_MATRIX_MELDUNG,4,FALSE),"")</f>
        <v/>
      </c>
      <c r="K591" s="33"/>
    </row>
    <row r="592" spans="1:11" x14ac:dyDescent="0.2">
      <c r="A592" s="58">
        <v>357</v>
      </c>
      <c r="B592" s="59" t="str">
        <f>IF(INDEX(TABELLE_INPUT_MATRIX,A592,1)&gt;0,INDEX(TABELLE_INPUT_MATRIX,A592,1),"")</f>
        <v/>
      </c>
      <c r="C592" s="66" t="str">
        <f>IF(ISNUMBER($B592),VLOOKUP(INDEX(TABELLE_INPUT_MATRIX,A592,2),PUNKTTYP_MATRIX_MELDUNG,4,FALSE),"")</f>
        <v/>
      </c>
      <c r="D592" s="66"/>
      <c r="E592" s="91" t="str">
        <f>IF(ISNUMBER($B592),VLOOKUP(INDEX(TABELLE_INPUT_MATRIX,A592,3),MATERIAL_MATRIX_MELDUNG,4,FALSE),"")</f>
        <v/>
      </c>
      <c r="F592" s="121" t="str">
        <f>IF(ISNUMBER($B592),INDEX(TABELLE_INPUT_MATRIX,A592,5),"")</f>
        <v/>
      </c>
      <c r="G592" s="121" t="str">
        <f>IF(ISNUMBER($B592),INDEX(TABELLE_INPUT_MATRIX,A592,6),"")</f>
        <v/>
      </c>
      <c r="H592" s="121" t="str">
        <f>IF(ISNUMBER($B592),INDEX(TABELLE_INPUT_MATRIX,A592,7),"")</f>
        <v/>
      </c>
      <c r="I592" s="121" t="str">
        <f>IF(ISNUMBER($B592),INDEX(TABELLE_INPUT_MATRIX,A592,8),"")</f>
        <v/>
      </c>
      <c r="J592" s="121" t="str">
        <f>IF(ISNUMBER($B592),VLOOKUP(INDEX(TABELLE_INPUT_MATRIX,A592,4),GENAUIGKEIT_MATRIX_MELDUNG,4,FALSE),"")</f>
        <v/>
      </c>
      <c r="K592" s="33"/>
    </row>
    <row r="593" spans="1:11" x14ac:dyDescent="0.2">
      <c r="A593" s="58">
        <v>358</v>
      </c>
      <c r="B593" s="59" t="str">
        <f>IF(INDEX(TABELLE_INPUT_MATRIX,A593,1)&gt;0,INDEX(TABELLE_INPUT_MATRIX,A593,1),"")</f>
        <v/>
      </c>
      <c r="C593" s="66" t="str">
        <f>IF(ISNUMBER($B593),VLOOKUP(INDEX(TABELLE_INPUT_MATRIX,A593,2),PUNKTTYP_MATRIX_MELDUNG,4,FALSE),"")</f>
        <v/>
      </c>
      <c r="D593" s="66"/>
      <c r="E593" s="91" t="str">
        <f>IF(ISNUMBER($B593),VLOOKUP(INDEX(TABELLE_INPUT_MATRIX,A593,3),MATERIAL_MATRIX_MELDUNG,4,FALSE),"")</f>
        <v/>
      </c>
      <c r="F593" s="121" t="str">
        <f>IF(ISNUMBER($B593),INDEX(TABELLE_INPUT_MATRIX,A593,5),"")</f>
        <v/>
      </c>
      <c r="G593" s="121" t="str">
        <f>IF(ISNUMBER($B593),INDEX(TABELLE_INPUT_MATRIX,A593,6),"")</f>
        <v/>
      </c>
      <c r="H593" s="121" t="str">
        <f>IF(ISNUMBER($B593),INDEX(TABELLE_INPUT_MATRIX,A593,7),"")</f>
        <v/>
      </c>
      <c r="I593" s="121" t="str">
        <f>IF(ISNUMBER($B593),INDEX(TABELLE_INPUT_MATRIX,A593,8),"")</f>
        <v/>
      </c>
      <c r="J593" s="121" t="str">
        <f>IF(ISNUMBER($B593),VLOOKUP(INDEX(TABELLE_INPUT_MATRIX,A593,4),GENAUIGKEIT_MATRIX_MELDUNG,4,FALSE),"")</f>
        <v/>
      </c>
      <c r="K593" s="33"/>
    </row>
    <row r="594" spans="1:11" x14ac:dyDescent="0.2">
      <c r="A594" s="58">
        <v>359</v>
      </c>
      <c r="B594" s="59" t="str">
        <f>IF(INDEX(TABELLE_INPUT_MATRIX,A594,1)&gt;0,INDEX(TABELLE_INPUT_MATRIX,A594,1),"")</f>
        <v/>
      </c>
      <c r="C594" s="66" t="str">
        <f>IF(ISNUMBER($B594),VLOOKUP(INDEX(TABELLE_INPUT_MATRIX,A594,2),PUNKTTYP_MATRIX_MELDUNG,4,FALSE),"")</f>
        <v/>
      </c>
      <c r="D594" s="66"/>
      <c r="E594" s="91" t="str">
        <f>IF(ISNUMBER($B594),VLOOKUP(INDEX(TABELLE_INPUT_MATRIX,A594,3),MATERIAL_MATRIX_MELDUNG,4,FALSE),"")</f>
        <v/>
      </c>
      <c r="F594" s="121" t="str">
        <f>IF(ISNUMBER($B594),INDEX(TABELLE_INPUT_MATRIX,A594,5),"")</f>
        <v/>
      </c>
      <c r="G594" s="121" t="str">
        <f>IF(ISNUMBER($B594),INDEX(TABELLE_INPUT_MATRIX,A594,6),"")</f>
        <v/>
      </c>
      <c r="H594" s="121" t="str">
        <f>IF(ISNUMBER($B594),INDEX(TABELLE_INPUT_MATRIX,A594,7),"")</f>
        <v/>
      </c>
      <c r="I594" s="121" t="str">
        <f>IF(ISNUMBER($B594),INDEX(TABELLE_INPUT_MATRIX,A594,8),"")</f>
        <v/>
      </c>
      <c r="J594" s="121" t="str">
        <f>IF(ISNUMBER($B594),VLOOKUP(INDEX(TABELLE_INPUT_MATRIX,A594,4),GENAUIGKEIT_MATRIX_MELDUNG,4,FALSE),"")</f>
        <v/>
      </c>
      <c r="K594" s="33"/>
    </row>
    <row r="595" spans="1:11" ht="12.75" customHeight="1" x14ac:dyDescent="0.2">
      <c r="A595" s="58">
        <v>360</v>
      </c>
      <c r="B595" s="59" t="str">
        <f>IF(INDEX(TABELLE_INPUT_MATRIX,A595,1)&gt;0,INDEX(TABELLE_INPUT_MATRIX,A595,1),"")</f>
        <v/>
      </c>
      <c r="C595" s="66" t="str">
        <f>IF(ISNUMBER($B595),VLOOKUP(INDEX(TABELLE_INPUT_MATRIX,A595,2),PUNKTTYP_MATRIX_MELDUNG,4,FALSE),"")</f>
        <v/>
      </c>
      <c r="D595" s="66"/>
      <c r="E595" s="91" t="str">
        <f>IF(ISNUMBER($B595),VLOOKUP(INDEX(TABELLE_INPUT_MATRIX,A595,3),MATERIAL_MATRIX_MELDUNG,4,FALSE),"")</f>
        <v/>
      </c>
      <c r="F595" s="121" t="str">
        <f>IF(ISNUMBER($B595),INDEX(TABELLE_INPUT_MATRIX,A595,5),"")</f>
        <v/>
      </c>
      <c r="G595" s="121" t="str">
        <f>IF(ISNUMBER($B595),INDEX(TABELLE_INPUT_MATRIX,A595,6),"")</f>
        <v/>
      </c>
      <c r="H595" s="121" t="str">
        <f>IF(ISNUMBER($B595),INDEX(TABELLE_INPUT_MATRIX,A595,7),"")</f>
        <v/>
      </c>
      <c r="I595" s="121" t="str">
        <f>IF(ISNUMBER($B595),INDEX(TABELLE_INPUT_MATRIX,A595,8),"")</f>
        <v/>
      </c>
      <c r="J595" s="121" t="str">
        <f>IF(ISNUMBER($B595),VLOOKUP(INDEX(TABELLE_INPUT_MATRIX,A595,4),GENAUIGKEIT_MATRIX_MELDUNG,4,FALSE),"")</f>
        <v/>
      </c>
      <c r="K595" s="33"/>
    </row>
    <row r="596" spans="1:11" x14ac:dyDescent="0.2">
      <c r="E596" s="58"/>
      <c r="F596" s="58"/>
      <c r="G596" s="58"/>
      <c r="H596" s="58"/>
      <c r="I596" s="58"/>
      <c r="J596" s="58"/>
    </row>
    <row r="597" spans="1:11" x14ac:dyDescent="0.2">
      <c r="B597" s="58" t="str">
        <f>IF(B551&lt;&gt;"",MELDUNG_UNTERSCHRIFT_D_TEXT,"")</f>
        <v/>
      </c>
      <c r="I597" s="103" t="str">
        <f>IF(B551&lt;&gt;"",MELDUNG_MELDEDATUM_D_TEXT,"")</f>
        <v/>
      </c>
    </row>
    <row r="598" spans="1:11" ht="12.75" customHeight="1" x14ac:dyDescent="0.2">
      <c r="B598" s="58" t="str">
        <f>IF(B551&lt;&gt;"",MELDUNG_UNTERSCHRIFT_I_TEXT,"")</f>
        <v/>
      </c>
      <c r="E598" s="59"/>
      <c r="F598" s="59"/>
      <c r="G598" s="59"/>
      <c r="H598" s="59"/>
      <c r="I598" s="103" t="str">
        <f>IF(B551&lt;&gt;"",MELDUNG_MELDEDATUM_I_TEXT,"")</f>
        <v/>
      </c>
      <c r="J598" s="175" t="str">
        <f>IF(B551&lt;&gt;"",(IF(ANLAGE_MELDEDATUM_INPUT=0,"",ANLAGE_MELDEDATUM_INPUT)),"")</f>
        <v/>
      </c>
      <c r="K598" s="175"/>
    </row>
    <row r="599" spans="1:11" s="33" customFormat="1" ht="20.100000000000001" customHeight="1" x14ac:dyDescent="0.2">
      <c r="A599" s="58"/>
    </row>
    <row r="600" spans="1:11" s="33" customFormat="1" x14ac:dyDescent="0.2">
      <c r="A600" s="58"/>
      <c r="K600" s="103" t="str">
        <f>IF(B551&lt;&gt;"","Seite/pagina 10 von/di "&amp;MELDUNG_SEITENANZAHL_TEXT,"")</f>
        <v/>
      </c>
    </row>
    <row r="601" spans="1:11" x14ac:dyDescent="0.2">
      <c r="C601" s="58" t="s">
        <v>109</v>
      </c>
      <c r="E601" s="59"/>
      <c r="F601" s="59"/>
      <c r="G601" s="59"/>
      <c r="H601" s="59"/>
      <c r="I601" s="59"/>
      <c r="J601" s="59"/>
    </row>
    <row r="602" spans="1:11" ht="24.75" customHeight="1" x14ac:dyDescent="0.2">
      <c r="B602" s="106" t="s">
        <v>107</v>
      </c>
      <c r="C602" s="176" t="s">
        <v>132</v>
      </c>
      <c r="D602" s="177"/>
      <c r="E602" s="177"/>
      <c r="F602" s="177"/>
      <c r="G602" s="177"/>
      <c r="H602" s="177"/>
      <c r="I602" s="177"/>
      <c r="J602" s="177"/>
      <c r="K602" s="107"/>
    </row>
    <row r="603" spans="1:11" ht="12" customHeight="1" x14ac:dyDescent="0.2">
      <c r="B603" s="106" t="s">
        <v>108</v>
      </c>
      <c r="C603" s="108" t="s">
        <v>153</v>
      </c>
      <c r="D603" s="109"/>
      <c r="E603" s="110"/>
      <c r="F603" s="110"/>
      <c r="G603" s="110"/>
      <c r="H603" s="110"/>
      <c r="I603" s="110"/>
      <c r="J603" s="110"/>
      <c r="K603" s="107"/>
    </row>
    <row r="604" spans="1:11" ht="23.25" customHeight="1" x14ac:dyDescent="0.2">
      <c r="B604" s="106" t="s">
        <v>280</v>
      </c>
      <c r="C604" s="178" t="s">
        <v>291</v>
      </c>
      <c r="D604" s="178"/>
      <c r="E604" s="178"/>
      <c r="F604" s="178"/>
      <c r="G604" s="178"/>
      <c r="H604" s="178"/>
      <c r="I604" s="178"/>
      <c r="J604" s="178"/>
    </row>
    <row r="605" spans="1:11" x14ac:dyDescent="0.2">
      <c r="E605" s="59"/>
      <c r="F605" s="59"/>
      <c r="G605" s="59"/>
      <c r="H605" s="59"/>
      <c r="I605" s="59"/>
      <c r="J605" s="59"/>
    </row>
    <row r="606" spans="1:11" x14ac:dyDescent="0.2">
      <c r="B606" s="111" t="s">
        <v>63</v>
      </c>
      <c r="C606" s="112" t="s">
        <v>97</v>
      </c>
      <c r="D606" s="113"/>
      <c r="E606" s="114" t="s">
        <v>80</v>
      </c>
      <c r="F606" s="114" t="s">
        <v>99</v>
      </c>
      <c r="G606" s="114" t="s">
        <v>101</v>
      </c>
      <c r="H606" s="114" t="s">
        <v>102</v>
      </c>
      <c r="I606" s="114" t="s">
        <v>103</v>
      </c>
      <c r="J606" s="114" t="s">
        <v>81</v>
      </c>
    </row>
    <row r="607" spans="1:11" x14ac:dyDescent="0.2">
      <c r="B607" s="115" t="s">
        <v>64</v>
      </c>
      <c r="C607" s="116" t="s">
        <v>98</v>
      </c>
      <c r="D607" s="117"/>
      <c r="E607" s="118" t="s">
        <v>83</v>
      </c>
      <c r="F607" s="118" t="s">
        <v>100</v>
      </c>
      <c r="G607" s="118" t="s">
        <v>104</v>
      </c>
      <c r="H607" s="118" t="s">
        <v>105</v>
      </c>
      <c r="I607" s="118" t="s">
        <v>106</v>
      </c>
      <c r="J607" s="118" t="s">
        <v>84</v>
      </c>
    </row>
    <row r="608" spans="1:11" ht="15.75" x14ac:dyDescent="0.2">
      <c r="B608" s="119"/>
      <c r="C608" s="73"/>
      <c r="D608" s="75"/>
      <c r="E608" s="120" t="s">
        <v>107</v>
      </c>
      <c r="F608" s="120" t="s">
        <v>108</v>
      </c>
      <c r="G608" s="120" t="s">
        <v>108</v>
      </c>
      <c r="H608" s="119" t="s">
        <v>112</v>
      </c>
      <c r="I608" s="119" t="s">
        <v>112</v>
      </c>
      <c r="J608" s="120" t="s">
        <v>280</v>
      </c>
    </row>
    <row r="609" spans="1:10" x14ac:dyDescent="0.2">
      <c r="A609" s="58">
        <v>361</v>
      </c>
      <c r="B609" s="59" t="str">
        <f t="shared" ref="B609:B648" si="72">IF(INDEX(TABELLE_INPUT_MATRIX,A609,1)&gt;0,INDEX(TABELLE_INPUT_MATRIX,A609,1),"")</f>
        <v/>
      </c>
      <c r="C609" s="66" t="str">
        <f t="shared" ref="C609:C648" si="73">IF(ISNUMBER($B609),VLOOKUP(INDEX(TABELLE_INPUT_MATRIX,A609,2),PUNKTTYP_MATRIX_MELDUNG,4,FALSE),"")</f>
        <v/>
      </c>
      <c r="D609" s="66"/>
      <c r="E609" s="91" t="str">
        <f t="shared" ref="E609:E648" si="74">IF(ISNUMBER($B609),VLOOKUP(INDEX(TABELLE_INPUT_MATRIX,A609,3),MATERIAL_MATRIX_MELDUNG,4,FALSE),"")</f>
        <v/>
      </c>
      <c r="F609" s="121" t="str">
        <f t="shared" ref="F609:F648" si="75">IF(ISNUMBER($B609),INDEX(TABELLE_INPUT_MATRIX,A609,5),"")</f>
        <v/>
      </c>
      <c r="G609" s="121" t="str">
        <f t="shared" ref="G609:G648" si="76">IF(ISNUMBER($B609),INDEX(TABELLE_INPUT_MATRIX,A609,6),"")</f>
        <v/>
      </c>
      <c r="H609" s="121" t="str">
        <f t="shared" ref="H609:H648" si="77">IF(ISNUMBER($B609),INDEX(TABELLE_INPUT_MATRIX,A609,7),"")</f>
        <v/>
      </c>
      <c r="I609" s="121" t="str">
        <f t="shared" ref="I609:I648" si="78">IF(ISNUMBER($B609),INDEX(TABELLE_INPUT_MATRIX,A609,8),"")</f>
        <v/>
      </c>
      <c r="J609" s="121" t="str">
        <f t="shared" ref="J609:J648" si="79">IF(ISNUMBER($B609),VLOOKUP(INDEX(TABELLE_INPUT_MATRIX,A609,4),GENAUIGKEIT_MATRIX_MELDUNG,4,FALSE),"")</f>
        <v/>
      </c>
    </row>
    <row r="610" spans="1:10" x14ac:dyDescent="0.2">
      <c r="A610" s="58">
        <v>362</v>
      </c>
      <c r="B610" s="59" t="str">
        <f t="shared" si="72"/>
        <v/>
      </c>
      <c r="C610" s="66" t="str">
        <f t="shared" si="73"/>
        <v/>
      </c>
      <c r="D610" s="66"/>
      <c r="E610" s="91" t="str">
        <f t="shared" si="74"/>
        <v/>
      </c>
      <c r="F610" s="121" t="str">
        <f t="shared" si="75"/>
        <v/>
      </c>
      <c r="G610" s="121" t="str">
        <f t="shared" si="76"/>
        <v/>
      </c>
      <c r="H610" s="121" t="str">
        <f t="shared" si="77"/>
        <v/>
      </c>
      <c r="I610" s="121" t="str">
        <f t="shared" si="78"/>
        <v/>
      </c>
      <c r="J610" s="121" t="str">
        <f t="shared" si="79"/>
        <v/>
      </c>
    </row>
    <row r="611" spans="1:10" x14ac:dyDescent="0.2">
      <c r="A611" s="58">
        <v>363</v>
      </c>
      <c r="B611" s="59" t="str">
        <f t="shared" si="72"/>
        <v/>
      </c>
      <c r="C611" s="66" t="str">
        <f t="shared" si="73"/>
        <v/>
      </c>
      <c r="D611" s="66"/>
      <c r="E611" s="91" t="str">
        <f t="shared" si="74"/>
        <v/>
      </c>
      <c r="F611" s="121" t="str">
        <f t="shared" si="75"/>
        <v/>
      </c>
      <c r="G611" s="121" t="str">
        <f t="shared" si="76"/>
        <v/>
      </c>
      <c r="H611" s="121" t="str">
        <f t="shared" si="77"/>
        <v/>
      </c>
      <c r="I611" s="121" t="str">
        <f t="shared" si="78"/>
        <v/>
      </c>
      <c r="J611" s="121" t="str">
        <f t="shared" si="79"/>
        <v/>
      </c>
    </row>
    <row r="612" spans="1:10" x14ac:dyDescent="0.2">
      <c r="A612" s="58">
        <v>364</v>
      </c>
      <c r="B612" s="59" t="str">
        <f t="shared" si="72"/>
        <v/>
      </c>
      <c r="C612" s="66" t="str">
        <f t="shared" si="73"/>
        <v/>
      </c>
      <c r="D612" s="66"/>
      <c r="E612" s="91" t="str">
        <f t="shared" si="74"/>
        <v/>
      </c>
      <c r="F612" s="121" t="str">
        <f t="shared" si="75"/>
        <v/>
      </c>
      <c r="G612" s="121" t="str">
        <f t="shared" si="76"/>
        <v/>
      </c>
      <c r="H612" s="121" t="str">
        <f t="shared" si="77"/>
        <v/>
      </c>
      <c r="I612" s="121" t="str">
        <f t="shared" si="78"/>
        <v/>
      </c>
      <c r="J612" s="121" t="str">
        <f t="shared" si="79"/>
        <v/>
      </c>
    </row>
    <row r="613" spans="1:10" x14ac:dyDescent="0.2">
      <c r="A613" s="58">
        <v>365</v>
      </c>
      <c r="B613" s="59" t="str">
        <f t="shared" si="72"/>
        <v/>
      </c>
      <c r="C613" s="66" t="str">
        <f t="shared" si="73"/>
        <v/>
      </c>
      <c r="D613" s="66"/>
      <c r="E613" s="91" t="str">
        <f t="shared" si="74"/>
        <v/>
      </c>
      <c r="F613" s="121" t="str">
        <f t="shared" si="75"/>
        <v/>
      </c>
      <c r="G613" s="121" t="str">
        <f t="shared" si="76"/>
        <v/>
      </c>
      <c r="H613" s="121" t="str">
        <f t="shared" si="77"/>
        <v/>
      </c>
      <c r="I613" s="121" t="str">
        <f t="shared" si="78"/>
        <v/>
      </c>
      <c r="J613" s="121" t="str">
        <f t="shared" si="79"/>
        <v/>
      </c>
    </row>
    <row r="614" spans="1:10" x14ac:dyDescent="0.2">
      <c r="A614" s="58">
        <v>366</v>
      </c>
      <c r="B614" s="59" t="str">
        <f t="shared" si="72"/>
        <v/>
      </c>
      <c r="C614" s="66" t="str">
        <f t="shared" si="73"/>
        <v/>
      </c>
      <c r="D614" s="66"/>
      <c r="E614" s="91" t="str">
        <f t="shared" si="74"/>
        <v/>
      </c>
      <c r="F614" s="121" t="str">
        <f t="shared" si="75"/>
        <v/>
      </c>
      <c r="G614" s="121" t="str">
        <f t="shared" si="76"/>
        <v/>
      </c>
      <c r="H614" s="121" t="str">
        <f t="shared" si="77"/>
        <v/>
      </c>
      <c r="I614" s="121" t="str">
        <f t="shared" si="78"/>
        <v/>
      </c>
      <c r="J614" s="121" t="str">
        <f t="shared" si="79"/>
        <v/>
      </c>
    </row>
    <row r="615" spans="1:10" x14ac:dyDescent="0.2">
      <c r="A615" s="58">
        <v>367</v>
      </c>
      <c r="B615" s="59" t="str">
        <f t="shared" si="72"/>
        <v/>
      </c>
      <c r="C615" s="66" t="str">
        <f t="shared" si="73"/>
        <v/>
      </c>
      <c r="D615" s="66"/>
      <c r="E615" s="91" t="str">
        <f t="shared" si="74"/>
        <v/>
      </c>
      <c r="F615" s="121" t="str">
        <f t="shared" si="75"/>
        <v/>
      </c>
      <c r="G615" s="121" t="str">
        <f t="shared" si="76"/>
        <v/>
      </c>
      <c r="H615" s="121" t="str">
        <f t="shared" si="77"/>
        <v/>
      </c>
      <c r="I615" s="121" t="str">
        <f t="shared" si="78"/>
        <v/>
      </c>
      <c r="J615" s="121" t="str">
        <f t="shared" si="79"/>
        <v/>
      </c>
    </row>
    <row r="616" spans="1:10" x14ac:dyDescent="0.2">
      <c r="A616" s="58">
        <v>368</v>
      </c>
      <c r="B616" s="59" t="str">
        <f t="shared" si="72"/>
        <v/>
      </c>
      <c r="C616" s="66" t="str">
        <f t="shared" si="73"/>
        <v/>
      </c>
      <c r="D616" s="66"/>
      <c r="E616" s="91" t="str">
        <f t="shared" si="74"/>
        <v/>
      </c>
      <c r="F616" s="121" t="str">
        <f t="shared" si="75"/>
        <v/>
      </c>
      <c r="G616" s="121" t="str">
        <f t="shared" si="76"/>
        <v/>
      </c>
      <c r="H616" s="121" t="str">
        <f t="shared" si="77"/>
        <v/>
      </c>
      <c r="I616" s="121" t="str">
        <f t="shared" si="78"/>
        <v/>
      </c>
      <c r="J616" s="121" t="str">
        <f t="shared" si="79"/>
        <v/>
      </c>
    </row>
    <row r="617" spans="1:10" x14ac:dyDescent="0.2">
      <c r="A617" s="58">
        <v>369</v>
      </c>
      <c r="B617" s="59" t="str">
        <f t="shared" si="72"/>
        <v/>
      </c>
      <c r="C617" s="66" t="str">
        <f t="shared" si="73"/>
        <v/>
      </c>
      <c r="D617" s="66"/>
      <c r="E617" s="91" t="str">
        <f t="shared" si="74"/>
        <v/>
      </c>
      <c r="F617" s="121" t="str">
        <f t="shared" si="75"/>
        <v/>
      </c>
      <c r="G617" s="121" t="str">
        <f t="shared" si="76"/>
        <v/>
      </c>
      <c r="H617" s="121" t="str">
        <f t="shared" si="77"/>
        <v/>
      </c>
      <c r="I617" s="121" t="str">
        <f t="shared" si="78"/>
        <v/>
      </c>
      <c r="J617" s="121" t="str">
        <f t="shared" si="79"/>
        <v/>
      </c>
    </row>
    <row r="618" spans="1:10" x14ac:dyDescent="0.2">
      <c r="A618" s="58">
        <v>370</v>
      </c>
      <c r="B618" s="59" t="str">
        <f t="shared" si="72"/>
        <v/>
      </c>
      <c r="C618" s="66" t="str">
        <f t="shared" si="73"/>
        <v/>
      </c>
      <c r="D618" s="66"/>
      <c r="E618" s="91" t="str">
        <f t="shared" si="74"/>
        <v/>
      </c>
      <c r="F618" s="121" t="str">
        <f t="shared" si="75"/>
        <v/>
      </c>
      <c r="G618" s="121" t="str">
        <f t="shared" si="76"/>
        <v/>
      </c>
      <c r="H618" s="121" t="str">
        <f t="shared" si="77"/>
        <v/>
      </c>
      <c r="I618" s="121" t="str">
        <f t="shared" si="78"/>
        <v/>
      </c>
      <c r="J618" s="121" t="str">
        <f t="shared" si="79"/>
        <v/>
      </c>
    </row>
    <row r="619" spans="1:10" x14ac:dyDescent="0.2">
      <c r="A619" s="58">
        <v>371</v>
      </c>
      <c r="B619" s="59" t="str">
        <f t="shared" si="72"/>
        <v/>
      </c>
      <c r="C619" s="66" t="str">
        <f t="shared" si="73"/>
        <v/>
      </c>
      <c r="D619" s="66"/>
      <c r="E619" s="91" t="str">
        <f t="shared" si="74"/>
        <v/>
      </c>
      <c r="F619" s="121" t="str">
        <f t="shared" si="75"/>
        <v/>
      </c>
      <c r="G619" s="121" t="str">
        <f t="shared" si="76"/>
        <v/>
      </c>
      <c r="H619" s="121" t="str">
        <f t="shared" si="77"/>
        <v/>
      </c>
      <c r="I619" s="121" t="str">
        <f t="shared" si="78"/>
        <v/>
      </c>
      <c r="J619" s="121" t="str">
        <f t="shared" si="79"/>
        <v/>
      </c>
    </row>
    <row r="620" spans="1:10" x14ac:dyDescent="0.2">
      <c r="A620" s="58">
        <v>372</v>
      </c>
      <c r="B620" s="59" t="str">
        <f t="shared" si="72"/>
        <v/>
      </c>
      <c r="C620" s="66" t="str">
        <f t="shared" si="73"/>
        <v/>
      </c>
      <c r="D620" s="66"/>
      <c r="E620" s="91" t="str">
        <f t="shared" si="74"/>
        <v/>
      </c>
      <c r="F620" s="121" t="str">
        <f t="shared" si="75"/>
        <v/>
      </c>
      <c r="G620" s="121" t="str">
        <f t="shared" si="76"/>
        <v/>
      </c>
      <c r="H620" s="121" t="str">
        <f t="shared" si="77"/>
        <v/>
      </c>
      <c r="I620" s="121" t="str">
        <f t="shared" si="78"/>
        <v/>
      </c>
      <c r="J620" s="121" t="str">
        <f t="shared" si="79"/>
        <v/>
      </c>
    </row>
    <row r="621" spans="1:10" x14ac:dyDescent="0.2">
      <c r="A621" s="58">
        <v>373</v>
      </c>
      <c r="B621" s="59" t="str">
        <f t="shared" si="72"/>
        <v/>
      </c>
      <c r="C621" s="66" t="str">
        <f t="shared" si="73"/>
        <v/>
      </c>
      <c r="D621" s="66"/>
      <c r="E621" s="91" t="str">
        <f t="shared" si="74"/>
        <v/>
      </c>
      <c r="F621" s="121" t="str">
        <f t="shared" si="75"/>
        <v/>
      </c>
      <c r="G621" s="121" t="str">
        <f t="shared" si="76"/>
        <v/>
      </c>
      <c r="H621" s="121" t="str">
        <f t="shared" si="77"/>
        <v/>
      </c>
      <c r="I621" s="121" t="str">
        <f t="shared" si="78"/>
        <v/>
      </c>
      <c r="J621" s="121" t="str">
        <f t="shared" si="79"/>
        <v/>
      </c>
    </row>
    <row r="622" spans="1:10" x14ac:dyDescent="0.2">
      <c r="A622" s="58">
        <v>374</v>
      </c>
      <c r="B622" s="59" t="str">
        <f t="shared" si="72"/>
        <v/>
      </c>
      <c r="C622" s="66" t="str">
        <f t="shared" si="73"/>
        <v/>
      </c>
      <c r="D622" s="66"/>
      <c r="E622" s="91" t="str">
        <f t="shared" si="74"/>
        <v/>
      </c>
      <c r="F622" s="121" t="str">
        <f t="shared" si="75"/>
        <v/>
      </c>
      <c r="G622" s="121" t="str">
        <f t="shared" si="76"/>
        <v/>
      </c>
      <c r="H622" s="121" t="str">
        <f t="shared" si="77"/>
        <v/>
      </c>
      <c r="I622" s="121" t="str">
        <f t="shared" si="78"/>
        <v/>
      </c>
      <c r="J622" s="121" t="str">
        <f t="shared" si="79"/>
        <v/>
      </c>
    </row>
    <row r="623" spans="1:10" x14ac:dyDescent="0.2">
      <c r="A623" s="58">
        <v>375</v>
      </c>
      <c r="B623" s="59" t="str">
        <f t="shared" si="72"/>
        <v/>
      </c>
      <c r="C623" s="66" t="str">
        <f t="shared" si="73"/>
        <v/>
      </c>
      <c r="D623" s="66"/>
      <c r="E623" s="91" t="str">
        <f t="shared" si="74"/>
        <v/>
      </c>
      <c r="F623" s="121" t="str">
        <f t="shared" si="75"/>
        <v/>
      </c>
      <c r="G623" s="121" t="str">
        <f t="shared" si="76"/>
        <v/>
      </c>
      <c r="H623" s="121" t="str">
        <f t="shared" si="77"/>
        <v/>
      </c>
      <c r="I623" s="121" t="str">
        <f t="shared" si="78"/>
        <v/>
      </c>
      <c r="J623" s="121" t="str">
        <f t="shared" si="79"/>
        <v/>
      </c>
    </row>
    <row r="624" spans="1:10" x14ac:dyDescent="0.2">
      <c r="A624" s="58">
        <v>376</v>
      </c>
      <c r="B624" s="59" t="str">
        <f t="shared" si="72"/>
        <v/>
      </c>
      <c r="C624" s="66" t="str">
        <f t="shared" si="73"/>
        <v/>
      </c>
      <c r="D624" s="66"/>
      <c r="E624" s="91" t="str">
        <f t="shared" si="74"/>
        <v/>
      </c>
      <c r="F624" s="121" t="str">
        <f t="shared" si="75"/>
        <v/>
      </c>
      <c r="G624" s="121" t="str">
        <f t="shared" si="76"/>
        <v/>
      </c>
      <c r="H624" s="121" t="str">
        <f t="shared" si="77"/>
        <v/>
      </c>
      <c r="I624" s="121" t="str">
        <f t="shared" si="78"/>
        <v/>
      </c>
      <c r="J624" s="121" t="str">
        <f t="shared" si="79"/>
        <v/>
      </c>
    </row>
    <row r="625" spans="1:10" x14ac:dyDescent="0.2">
      <c r="A625" s="58">
        <v>377</v>
      </c>
      <c r="B625" s="59" t="str">
        <f t="shared" si="72"/>
        <v/>
      </c>
      <c r="C625" s="66" t="str">
        <f t="shared" si="73"/>
        <v/>
      </c>
      <c r="D625" s="66"/>
      <c r="E625" s="91" t="str">
        <f t="shared" si="74"/>
        <v/>
      </c>
      <c r="F625" s="121" t="str">
        <f t="shared" si="75"/>
        <v/>
      </c>
      <c r="G625" s="121" t="str">
        <f t="shared" si="76"/>
        <v/>
      </c>
      <c r="H625" s="121" t="str">
        <f t="shared" si="77"/>
        <v/>
      </c>
      <c r="I625" s="121" t="str">
        <f t="shared" si="78"/>
        <v/>
      </c>
      <c r="J625" s="121" t="str">
        <f t="shared" si="79"/>
        <v/>
      </c>
    </row>
    <row r="626" spans="1:10" x14ac:dyDescent="0.2">
      <c r="A626" s="58">
        <v>378</v>
      </c>
      <c r="B626" s="59" t="str">
        <f t="shared" si="72"/>
        <v/>
      </c>
      <c r="C626" s="66" t="str">
        <f t="shared" si="73"/>
        <v/>
      </c>
      <c r="D626" s="66"/>
      <c r="E626" s="91" t="str">
        <f t="shared" si="74"/>
        <v/>
      </c>
      <c r="F626" s="121" t="str">
        <f t="shared" si="75"/>
        <v/>
      </c>
      <c r="G626" s="121" t="str">
        <f t="shared" si="76"/>
        <v/>
      </c>
      <c r="H626" s="121" t="str">
        <f t="shared" si="77"/>
        <v/>
      </c>
      <c r="I626" s="121" t="str">
        <f t="shared" si="78"/>
        <v/>
      </c>
      <c r="J626" s="121" t="str">
        <f t="shared" si="79"/>
        <v/>
      </c>
    </row>
    <row r="627" spans="1:10" x14ac:dyDescent="0.2">
      <c r="A627" s="58">
        <v>379</v>
      </c>
      <c r="B627" s="59" t="str">
        <f t="shared" si="72"/>
        <v/>
      </c>
      <c r="C627" s="66" t="str">
        <f t="shared" si="73"/>
        <v/>
      </c>
      <c r="D627" s="66"/>
      <c r="E627" s="91" t="str">
        <f t="shared" si="74"/>
        <v/>
      </c>
      <c r="F627" s="121" t="str">
        <f t="shared" si="75"/>
        <v/>
      </c>
      <c r="G627" s="121" t="str">
        <f t="shared" si="76"/>
        <v/>
      </c>
      <c r="H627" s="121" t="str">
        <f t="shared" si="77"/>
        <v/>
      </c>
      <c r="I627" s="121" t="str">
        <f t="shared" si="78"/>
        <v/>
      </c>
      <c r="J627" s="121" t="str">
        <f t="shared" si="79"/>
        <v/>
      </c>
    </row>
    <row r="628" spans="1:10" x14ac:dyDescent="0.2">
      <c r="A628" s="58">
        <v>380</v>
      </c>
      <c r="B628" s="59" t="str">
        <f t="shared" si="72"/>
        <v/>
      </c>
      <c r="C628" s="66" t="str">
        <f t="shared" si="73"/>
        <v/>
      </c>
      <c r="D628" s="66"/>
      <c r="E628" s="91" t="str">
        <f t="shared" si="74"/>
        <v/>
      </c>
      <c r="F628" s="121" t="str">
        <f t="shared" si="75"/>
        <v/>
      </c>
      <c r="G628" s="121" t="str">
        <f t="shared" si="76"/>
        <v/>
      </c>
      <c r="H628" s="121" t="str">
        <f t="shared" si="77"/>
        <v/>
      </c>
      <c r="I628" s="121" t="str">
        <f t="shared" si="78"/>
        <v/>
      </c>
      <c r="J628" s="121" t="str">
        <f t="shared" si="79"/>
        <v/>
      </c>
    </row>
    <row r="629" spans="1:10" x14ac:dyDescent="0.2">
      <c r="A629" s="58">
        <v>381</v>
      </c>
      <c r="B629" s="59" t="str">
        <f t="shared" si="72"/>
        <v/>
      </c>
      <c r="C629" s="66" t="str">
        <f t="shared" si="73"/>
        <v/>
      </c>
      <c r="D629" s="66"/>
      <c r="E629" s="91" t="str">
        <f t="shared" si="74"/>
        <v/>
      </c>
      <c r="F629" s="121" t="str">
        <f t="shared" si="75"/>
        <v/>
      </c>
      <c r="G629" s="121" t="str">
        <f t="shared" si="76"/>
        <v/>
      </c>
      <c r="H629" s="121" t="str">
        <f t="shared" si="77"/>
        <v/>
      </c>
      <c r="I629" s="121" t="str">
        <f t="shared" si="78"/>
        <v/>
      </c>
      <c r="J629" s="121" t="str">
        <f t="shared" si="79"/>
        <v/>
      </c>
    </row>
    <row r="630" spans="1:10" x14ac:dyDescent="0.2">
      <c r="A630" s="58">
        <v>382</v>
      </c>
      <c r="B630" s="59" t="str">
        <f t="shared" si="72"/>
        <v/>
      </c>
      <c r="C630" s="66" t="str">
        <f t="shared" si="73"/>
        <v/>
      </c>
      <c r="D630" s="66"/>
      <c r="E630" s="91" t="str">
        <f t="shared" si="74"/>
        <v/>
      </c>
      <c r="F630" s="121" t="str">
        <f t="shared" si="75"/>
        <v/>
      </c>
      <c r="G630" s="121" t="str">
        <f t="shared" si="76"/>
        <v/>
      </c>
      <c r="H630" s="121" t="str">
        <f t="shared" si="77"/>
        <v/>
      </c>
      <c r="I630" s="121" t="str">
        <f t="shared" si="78"/>
        <v/>
      </c>
      <c r="J630" s="121" t="str">
        <f t="shared" si="79"/>
        <v/>
      </c>
    </row>
    <row r="631" spans="1:10" x14ac:dyDescent="0.2">
      <c r="A631" s="58">
        <v>383</v>
      </c>
      <c r="B631" s="59" t="str">
        <f t="shared" si="72"/>
        <v/>
      </c>
      <c r="C631" s="66" t="str">
        <f t="shared" si="73"/>
        <v/>
      </c>
      <c r="D631" s="66"/>
      <c r="E631" s="91" t="str">
        <f t="shared" si="74"/>
        <v/>
      </c>
      <c r="F631" s="121" t="str">
        <f t="shared" si="75"/>
        <v/>
      </c>
      <c r="G631" s="121" t="str">
        <f t="shared" si="76"/>
        <v/>
      </c>
      <c r="H631" s="121" t="str">
        <f t="shared" si="77"/>
        <v/>
      </c>
      <c r="I631" s="121" t="str">
        <f t="shared" si="78"/>
        <v/>
      </c>
      <c r="J631" s="121" t="str">
        <f t="shared" si="79"/>
        <v/>
      </c>
    </row>
    <row r="632" spans="1:10" x14ac:dyDescent="0.2">
      <c r="A632" s="58">
        <v>384</v>
      </c>
      <c r="B632" s="59" t="str">
        <f t="shared" si="72"/>
        <v/>
      </c>
      <c r="C632" s="66" t="str">
        <f t="shared" si="73"/>
        <v/>
      </c>
      <c r="D632" s="66"/>
      <c r="E632" s="91" t="str">
        <f t="shared" si="74"/>
        <v/>
      </c>
      <c r="F632" s="121" t="str">
        <f t="shared" si="75"/>
        <v/>
      </c>
      <c r="G632" s="121" t="str">
        <f t="shared" si="76"/>
        <v/>
      </c>
      <c r="H632" s="121" t="str">
        <f t="shared" si="77"/>
        <v/>
      </c>
      <c r="I632" s="121" t="str">
        <f t="shared" si="78"/>
        <v/>
      </c>
      <c r="J632" s="121" t="str">
        <f t="shared" si="79"/>
        <v/>
      </c>
    </row>
    <row r="633" spans="1:10" x14ac:dyDescent="0.2">
      <c r="A633" s="58">
        <v>385</v>
      </c>
      <c r="B633" s="59" t="str">
        <f t="shared" si="72"/>
        <v/>
      </c>
      <c r="C633" s="66" t="str">
        <f t="shared" si="73"/>
        <v/>
      </c>
      <c r="D633" s="66"/>
      <c r="E633" s="91" t="str">
        <f t="shared" si="74"/>
        <v/>
      </c>
      <c r="F633" s="121" t="str">
        <f t="shared" si="75"/>
        <v/>
      </c>
      <c r="G633" s="121" t="str">
        <f t="shared" si="76"/>
        <v/>
      </c>
      <c r="H633" s="121" t="str">
        <f t="shared" si="77"/>
        <v/>
      </c>
      <c r="I633" s="121" t="str">
        <f t="shared" si="78"/>
        <v/>
      </c>
      <c r="J633" s="121" t="str">
        <f t="shared" si="79"/>
        <v/>
      </c>
    </row>
    <row r="634" spans="1:10" x14ac:dyDescent="0.2">
      <c r="A634" s="58">
        <v>386</v>
      </c>
      <c r="B634" s="59" t="str">
        <f t="shared" si="72"/>
        <v/>
      </c>
      <c r="C634" s="66" t="str">
        <f t="shared" si="73"/>
        <v/>
      </c>
      <c r="D634" s="66"/>
      <c r="E634" s="91" t="str">
        <f t="shared" si="74"/>
        <v/>
      </c>
      <c r="F634" s="121" t="str">
        <f t="shared" si="75"/>
        <v/>
      </c>
      <c r="G634" s="121" t="str">
        <f t="shared" si="76"/>
        <v/>
      </c>
      <c r="H634" s="121" t="str">
        <f t="shared" si="77"/>
        <v/>
      </c>
      <c r="I634" s="121" t="str">
        <f t="shared" si="78"/>
        <v/>
      </c>
      <c r="J634" s="121" t="str">
        <f t="shared" si="79"/>
        <v/>
      </c>
    </row>
    <row r="635" spans="1:10" x14ac:dyDescent="0.2">
      <c r="A635" s="58">
        <v>387</v>
      </c>
      <c r="B635" s="59" t="str">
        <f t="shared" si="72"/>
        <v/>
      </c>
      <c r="C635" s="66" t="str">
        <f t="shared" si="73"/>
        <v/>
      </c>
      <c r="D635" s="66"/>
      <c r="E635" s="91" t="str">
        <f t="shared" si="74"/>
        <v/>
      </c>
      <c r="F635" s="121" t="str">
        <f t="shared" si="75"/>
        <v/>
      </c>
      <c r="G635" s="121" t="str">
        <f t="shared" si="76"/>
        <v/>
      </c>
      <c r="H635" s="121" t="str">
        <f t="shared" si="77"/>
        <v/>
      </c>
      <c r="I635" s="121" t="str">
        <f t="shared" si="78"/>
        <v/>
      </c>
      <c r="J635" s="121" t="str">
        <f t="shared" si="79"/>
        <v/>
      </c>
    </row>
    <row r="636" spans="1:10" x14ac:dyDescent="0.2">
      <c r="A636" s="58">
        <v>388</v>
      </c>
      <c r="B636" s="59" t="str">
        <f t="shared" si="72"/>
        <v/>
      </c>
      <c r="C636" s="66" t="str">
        <f t="shared" si="73"/>
        <v/>
      </c>
      <c r="D636" s="66"/>
      <c r="E636" s="91" t="str">
        <f t="shared" si="74"/>
        <v/>
      </c>
      <c r="F636" s="121" t="str">
        <f t="shared" si="75"/>
        <v/>
      </c>
      <c r="G636" s="121" t="str">
        <f t="shared" si="76"/>
        <v/>
      </c>
      <c r="H636" s="121" t="str">
        <f t="shared" si="77"/>
        <v/>
      </c>
      <c r="I636" s="121" t="str">
        <f t="shared" si="78"/>
        <v/>
      </c>
      <c r="J636" s="121" t="str">
        <f t="shared" si="79"/>
        <v/>
      </c>
    </row>
    <row r="637" spans="1:10" x14ac:dyDescent="0.2">
      <c r="A637" s="58">
        <v>389</v>
      </c>
      <c r="B637" s="59" t="str">
        <f t="shared" si="72"/>
        <v/>
      </c>
      <c r="C637" s="66" t="str">
        <f t="shared" si="73"/>
        <v/>
      </c>
      <c r="D637" s="66"/>
      <c r="E637" s="91" t="str">
        <f t="shared" si="74"/>
        <v/>
      </c>
      <c r="F637" s="121" t="str">
        <f t="shared" si="75"/>
        <v/>
      </c>
      <c r="G637" s="121" t="str">
        <f t="shared" si="76"/>
        <v/>
      </c>
      <c r="H637" s="121" t="str">
        <f t="shared" si="77"/>
        <v/>
      </c>
      <c r="I637" s="121" t="str">
        <f t="shared" si="78"/>
        <v/>
      </c>
      <c r="J637" s="121" t="str">
        <f t="shared" si="79"/>
        <v/>
      </c>
    </row>
    <row r="638" spans="1:10" x14ac:dyDescent="0.2">
      <c r="A638" s="58">
        <v>390</v>
      </c>
      <c r="B638" s="59" t="str">
        <f t="shared" si="72"/>
        <v/>
      </c>
      <c r="C638" s="66" t="str">
        <f t="shared" si="73"/>
        <v/>
      </c>
      <c r="D638" s="66"/>
      <c r="E638" s="91" t="str">
        <f t="shared" si="74"/>
        <v/>
      </c>
      <c r="F638" s="121" t="str">
        <f t="shared" si="75"/>
        <v/>
      </c>
      <c r="G638" s="121" t="str">
        <f t="shared" si="76"/>
        <v/>
      </c>
      <c r="H638" s="121" t="str">
        <f t="shared" si="77"/>
        <v/>
      </c>
      <c r="I638" s="121" t="str">
        <f t="shared" si="78"/>
        <v/>
      </c>
      <c r="J638" s="121" t="str">
        <f t="shared" si="79"/>
        <v/>
      </c>
    </row>
    <row r="639" spans="1:10" x14ac:dyDescent="0.2">
      <c r="A639" s="58">
        <v>391</v>
      </c>
      <c r="B639" s="59" t="str">
        <f t="shared" si="72"/>
        <v/>
      </c>
      <c r="C639" s="66" t="str">
        <f t="shared" si="73"/>
        <v/>
      </c>
      <c r="D639" s="66"/>
      <c r="E639" s="91" t="str">
        <f t="shared" si="74"/>
        <v/>
      </c>
      <c r="F639" s="121" t="str">
        <f t="shared" si="75"/>
        <v/>
      </c>
      <c r="G639" s="121" t="str">
        <f t="shared" si="76"/>
        <v/>
      </c>
      <c r="H639" s="121" t="str">
        <f t="shared" si="77"/>
        <v/>
      </c>
      <c r="I639" s="121" t="str">
        <f t="shared" si="78"/>
        <v/>
      </c>
      <c r="J639" s="121" t="str">
        <f t="shared" si="79"/>
        <v/>
      </c>
    </row>
    <row r="640" spans="1:10" x14ac:dyDescent="0.2">
      <c r="A640" s="58">
        <v>392</v>
      </c>
      <c r="B640" s="59" t="str">
        <f t="shared" si="72"/>
        <v/>
      </c>
      <c r="C640" s="66" t="str">
        <f t="shared" si="73"/>
        <v/>
      </c>
      <c r="D640" s="66"/>
      <c r="E640" s="91" t="str">
        <f t="shared" si="74"/>
        <v/>
      </c>
      <c r="F640" s="121" t="str">
        <f t="shared" si="75"/>
        <v/>
      </c>
      <c r="G640" s="121" t="str">
        <f t="shared" si="76"/>
        <v/>
      </c>
      <c r="H640" s="121" t="str">
        <f t="shared" si="77"/>
        <v/>
      </c>
      <c r="I640" s="121" t="str">
        <f t="shared" si="78"/>
        <v/>
      </c>
      <c r="J640" s="121" t="str">
        <f t="shared" si="79"/>
        <v/>
      </c>
    </row>
    <row r="641" spans="1:11" x14ac:dyDescent="0.2">
      <c r="A641" s="58">
        <v>393</v>
      </c>
      <c r="B641" s="59" t="str">
        <f t="shared" si="72"/>
        <v/>
      </c>
      <c r="C641" s="66" t="str">
        <f t="shared" si="73"/>
        <v/>
      </c>
      <c r="D641" s="66"/>
      <c r="E641" s="91" t="str">
        <f t="shared" si="74"/>
        <v/>
      </c>
      <c r="F641" s="121" t="str">
        <f t="shared" si="75"/>
        <v/>
      </c>
      <c r="G641" s="121" t="str">
        <f t="shared" si="76"/>
        <v/>
      </c>
      <c r="H641" s="121" t="str">
        <f t="shared" si="77"/>
        <v/>
      </c>
      <c r="I641" s="121" t="str">
        <f t="shared" si="78"/>
        <v/>
      </c>
      <c r="J641" s="121" t="str">
        <f t="shared" si="79"/>
        <v/>
      </c>
    </row>
    <row r="642" spans="1:11" x14ac:dyDescent="0.2">
      <c r="A642" s="58">
        <v>394</v>
      </c>
      <c r="B642" s="59" t="str">
        <f t="shared" si="72"/>
        <v/>
      </c>
      <c r="C642" s="66" t="str">
        <f t="shared" si="73"/>
        <v/>
      </c>
      <c r="D642" s="66"/>
      <c r="E642" s="91" t="str">
        <f t="shared" si="74"/>
        <v/>
      </c>
      <c r="F642" s="121" t="str">
        <f t="shared" si="75"/>
        <v/>
      </c>
      <c r="G642" s="121" t="str">
        <f t="shared" si="76"/>
        <v/>
      </c>
      <c r="H642" s="121" t="str">
        <f t="shared" si="77"/>
        <v/>
      </c>
      <c r="I642" s="121" t="str">
        <f t="shared" si="78"/>
        <v/>
      </c>
      <c r="J642" s="121" t="str">
        <f t="shared" si="79"/>
        <v/>
      </c>
    </row>
    <row r="643" spans="1:11" x14ac:dyDescent="0.2">
      <c r="A643" s="58">
        <v>395</v>
      </c>
      <c r="B643" s="59" t="str">
        <f t="shared" si="72"/>
        <v/>
      </c>
      <c r="C643" s="66" t="str">
        <f t="shared" si="73"/>
        <v/>
      </c>
      <c r="D643" s="66"/>
      <c r="E643" s="91" t="str">
        <f t="shared" si="74"/>
        <v/>
      </c>
      <c r="F643" s="121" t="str">
        <f t="shared" si="75"/>
        <v/>
      </c>
      <c r="G643" s="121" t="str">
        <f t="shared" si="76"/>
        <v/>
      </c>
      <c r="H643" s="121" t="str">
        <f t="shared" si="77"/>
        <v/>
      </c>
      <c r="I643" s="121" t="str">
        <f t="shared" si="78"/>
        <v/>
      </c>
      <c r="J643" s="121" t="str">
        <f t="shared" si="79"/>
        <v/>
      </c>
    </row>
    <row r="644" spans="1:11" x14ac:dyDescent="0.2">
      <c r="A644" s="58">
        <v>396</v>
      </c>
      <c r="B644" s="59" t="str">
        <f t="shared" si="72"/>
        <v/>
      </c>
      <c r="C644" s="66" t="str">
        <f t="shared" si="73"/>
        <v/>
      </c>
      <c r="D644" s="66"/>
      <c r="E644" s="91" t="str">
        <f t="shared" si="74"/>
        <v/>
      </c>
      <c r="F644" s="121" t="str">
        <f t="shared" si="75"/>
        <v/>
      </c>
      <c r="G644" s="121" t="str">
        <f t="shared" si="76"/>
        <v/>
      </c>
      <c r="H644" s="121" t="str">
        <f t="shared" si="77"/>
        <v/>
      </c>
      <c r="I644" s="121" t="str">
        <f t="shared" si="78"/>
        <v/>
      </c>
      <c r="J644" s="121" t="str">
        <f t="shared" si="79"/>
        <v/>
      </c>
    </row>
    <row r="645" spans="1:11" x14ac:dyDescent="0.2">
      <c r="A645" s="58">
        <v>397</v>
      </c>
      <c r="B645" s="59" t="str">
        <f t="shared" si="72"/>
        <v/>
      </c>
      <c r="C645" s="66" t="str">
        <f t="shared" si="73"/>
        <v/>
      </c>
      <c r="D645" s="66"/>
      <c r="E645" s="91" t="str">
        <f t="shared" si="74"/>
        <v/>
      </c>
      <c r="F645" s="121" t="str">
        <f t="shared" si="75"/>
        <v/>
      </c>
      <c r="G645" s="121" t="str">
        <f t="shared" si="76"/>
        <v/>
      </c>
      <c r="H645" s="121" t="str">
        <f t="shared" si="77"/>
        <v/>
      </c>
      <c r="I645" s="121" t="str">
        <f t="shared" si="78"/>
        <v/>
      </c>
      <c r="J645" s="121" t="str">
        <f t="shared" si="79"/>
        <v/>
      </c>
    </row>
    <row r="646" spans="1:11" x14ac:dyDescent="0.2">
      <c r="A646" s="58">
        <v>398</v>
      </c>
      <c r="B646" s="59" t="str">
        <f t="shared" si="72"/>
        <v/>
      </c>
      <c r="C646" s="66" t="str">
        <f t="shared" si="73"/>
        <v/>
      </c>
      <c r="D646" s="66"/>
      <c r="E646" s="91" t="str">
        <f t="shared" si="74"/>
        <v/>
      </c>
      <c r="F646" s="121" t="str">
        <f t="shared" si="75"/>
        <v/>
      </c>
      <c r="G646" s="121" t="str">
        <f t="shared" si="76"/>
        <v/>
      </c>
      <c r="H646" s="121" t="str">
        <f t="shared" si="77"/>
        <v/>
      </c>
      <c r="I646" s="121" t="str">
        <f t="shared" si="78"/>
        <v/>
      </c>
      <c r="J646" s="121" t="str">
        <f t="shared" si="79"/>
        <v/>
      </c>
    </row>
    <row r="647" spans="1:11" x14ac:dyDescent="0.2">
      <c r="A647" s="58">
        <v>399</v>
      </c>
      <c r="B647" s="59" t="str">
        <f t="shared" si="72"/>
        <v/>
      </c>
      <c r="C647" s="66" t="str">
        <f t="shared" si="73"/>
        <v/>
      </c>
      <c r="D647" s="66"/>
      <c r="E647" s="91" t="str">
        <f t="shared" si="74"/>
        <v/>
      </c>
      <c r="F647" s="121" t="str">
        <f t="shared" si="75"/>
        <v/>
      </c>
      <c r="G647" s="121" t="str">
        <f t="shared" si="76"/>
        <v/>
      </c>
      <c r="H647" s="121" t="str">
        <f t="shared" si="77"/>
        <v/>
      </c>
      <c r="I647" s="121" t="str">
        <f t="shared" si="78"/>
        <v/>
      </c>
      <c r="J647" s="121" t="str">
        <f t="shared" si="79"/>
        <v/>
      </c>
      <c r="K647" s="33"/>
    </row>
    <row r="648" spans="1:11" x14ac:dyDescent="0.2">
      <c r="A648" s="58">
        <v>400</v>
      </c>
      <c r="B648" s="59" t="str">
        <f t="shared" si="72"/>
        <v/>
      </c>
      <c r="C648" s="66" t="str">
        <f t="shared" si="73"/>
        <v/>
      </c>
      <c r="D648" s="66"/>
      <c r="E648" s="91" t="str">
        <f t="shared" si="74"/>
        <v/>
      </c>
      <c r="F648" s="121" t="str">
        <f t="shared" si="75"/>
        <v/>
      </c>
      <c r="G648" s="121" t="str">
        <f t="shared" si="76"/>
        <v/>
      </c>
      <c r="H648" s="121" t="str">
        <f t="shared" si="77"/>
        <v/>
      </c>
      <c r="I648" s="121" t="str">
        <f t="shared" si="78"/>
        <v/>
      </c>
      <c r="J648" s="121" t="str">
        <f t="shared" si="79"/>
        <v/>
      </c>
      <c r="K648" s="33"/>
    </row>
    <row r="649" spans="1:11" x14ac:dyDescent="0.2">
      <c r="A649" s="58">
        <v>401</v>
      </c>
      <c r="B649" s="59" t="str">
        <f>IF(INDEX(TABELLE_INPUT_MATRIX,A649,1)&gt;0,INDEX(TABELLE_INPUT_MATRIX,A649,1),"")</f>
        <v/>
      </c>
      <c r="C649" s="66" t="str">
        <f>IF(ISNUMBER($B649),VLOOKUP(INDEX(TABELLE_INPUT_MATRIX,A649,2),PUNKTTYP_MATRIX_MELDUNG,4,FALSE),"")</f>
        <v/>
      </c>
      <c r="D649" s="66"/>
      <c r="E649" s="91" t="str">
        <f>IF(ISNUMBER($B649),VLOOKUP(INDEX(TABELLE_INPUT_MATRIX,A649,3),MATERIAL_MATRIX_MELDUNG,4,FALSE),"")</f>
        <v/>
      </c>
      <c r="F649" s="121" t="str">
        <f>IF(ISNUMBER($B649),INDEX(TABELLE_INPUT_MATRIX,A649,5),"")</f>
        <v/>
      </c>
      <c r="G649" s="121" t="str">
        <f>IF(ISNUMBER($B649),INDEX(TABELLE_INPUT_MATRIX,A649,6),"")</f>
        <v/>
      </c>
      <c r="H649" s="121" t="str">
        <f>IF(ISNUMBER($B649),INDEX(TABELLE_INPUT_MATRIX,A649,7),"")</f>
        <v/>
      </c>
      <c r="I649" s="121" t="str">
        <f>IF(ISNUMBER($B649),INDEX(TABELLE_INPUT_MATRIX,A649,8),"")</f>
        <v/>
      </c>
      <c r="J649" s="121" t="str">
        <f>IF(ISNUMBER($B649),VLOOKUP(INDEX(TABELLE_INPUT_MATRIX,A649,4),GENAUIGKEIT_MATRIX_MELDUNG,4,FALSE),"")</f>
        <v/>
      </c>
      <c r="K649" s="33"/>
    </row>
    <row r="650" spans="1:11" x14ac:dyDescent="0.2">
      <c r="A650" s="58">
        <v>402</v>
      </c>
      <c r="B650" s="59" t="str">
        <f>IF(INDEX(TABELLE_INPUT_MATRIX,A650,1)&gt;0,INDEX(TABELLE_INPUT_MATRIX,A650,1),"")</f>
        <v/>
      </c>
      <c r="C650" s="66" t="str">
        <f>IF(ISNUMBER($B650),VLOOKUP(INDEX(TABELLE_INPUT_MATRIX,A650,2),PUNKTTYP_MATRIX_MELDUNG,4,FALSE),"")</f>
        <v/>
      </c>
      <c r="D650" s="66"/>
      <c r="E650" s="91" t="str">
        <f>IF(ISNUMBER($B650),VLOOKUP(INDEX(TABELLE_INPUT_MATRIX,A650,3),MATERIAL_MATRIX_MELDUNG,4,FALSE),"")</f>
        <v/>
      </c>
      <c r="F650" s="121" t="str">
        <f>IF(ISNUMBER($B650),INDEX(TABELLE_INPUT_MATRIX,A650,5),"")</f>
        <v/>
      </c>
      <c r="G650" s="121" t="str">
        <f>IF(ISNUMBER($B650),INDEX(TABELLE_INPUT_MATRIX,A650,6),"")</f>
        <v/>
      </c>
      <c r="H650" s="121" t="str">
        <f>IF(ISNUMBER($B650),INDEX(TABELLE_INPUT_MATRIX,A650,7),"")</f>
        <v/>
      </c>
      <c r="I650" s="121" t="str">
        <f>IF(ISNUMBER($B650),INDEX(TABELLE_INPUT_MATRIX,A650,8),"")</f>
        <v/>
      </c>
      <c r="J650" s="121" t="str">
        <f>IF(ISNUMBER($B650),VLOOKUP(INDEX(TABELLE_INPUT_MATRIX,A650,4),GENAUIGKEIT_MATRIX_MELDUNG,4,FALSE),"")</f>
        <v/>
      </c>
      <c r="K650" s="33"/>
    </row>
    <row r="651" spans="1:11" x14ac:dyDescent="0.2">
      <c r="A651" s="58">
        <v>403</v>
      </c>
      <c r="B651" s="59" t="str">
        <f>IF(INDEX(TABELLE_INPUT_MATRIX,A651,1)&gt;0,INDEX(TABELLE_INPUT_MATRIX,A651,1),"")</f>
        <v/>
      </c>
      <c r="C651" s="66" t="str">
        <f>IF(ISNUMBER($B651),VLOOKUP(INDEX(TABELLE_INPUT_MATRIX,A651,2),PUNKTTYP_MATRIX_MELDUNG,4,FALSE),"")</f>
        <v/>
      </c>
      <c r="D651" s="66"/>
      <c r="E651" s="91" t="str">
        <f>IF(ISNUMBER($B651),VLOOKUP(INDEX(TABELLE_INPUT_MATRIX,A651,3),MATERIAL_MATRIX_MELDUNG,4,FALSE),"")</f>
        <v/>
      </c>
      <c r="F651" s="121" t="str">
        <f>IF(ISNUMBER($B651),INDEX(TABELLE_INPUT_MATRIX,A651,5),"")</f>
        <v/>
      </c>
      <c r="G651" s="121" t="str">
        <f>IF(ISNUMBER($B651),INDEX(TABELLE_INPUT_MATRIX,A651,6),"")</f>
        <v/>
      </c>
      <c r="H651" s="121" t="str">
        <f>IF(ISNUMBER($B651),INDEX(TABELLE_INPUT_MATRIX,A651,7),"")</f>
        <v/>
      </c>
      <c r="I651" s="121" t="str">
        <f>IF(ISNUMBER($B651),INDEX(TABELLE_INPUT_MATRIX,A651,8),"")</f>
        <v/>
      </c>
      <c r="J651" s="121" t="str">
        <f>IF(ISNUMBER($B651),VLOOKUP(INDEX(TABELLE_INPUT_MATRIX,A651,4),GENAUIGKEIT_MATRIX_MELDUNG,4,FALSE),"")</f>
        <v/>
      </c>
      <c r="K651" s="33"/>
    </row>
    <row r="652" spans="1:11" x14ac:dyDescent="0.2">
      <c r="A652" s="58">
        <v>404</v>
      </c>
      <c r="B652" s="59" t="str">
        <f>IF(INDEX(TABELLE_INPUT_MATRIX,A652,1)&gt;0,INDEX(TABELLE_INPUT_MATRIX,A652,1),"")</f>
        <v/>
      </c>
      <c r="C652" s="66" t="str">
        <f>IF(ISNUMBER($B652),VLOOKUP(INDEX(TABELLE_INPUT_MATRIX,A652,2),PUNKTTYP_MATRIX_MELDUNG,4,FALSE),"")</f>
        <v/>
      </c>
      <c r="D652" s="66"/>
      <c r="E652" s="91" t="str">
        <f>IF(ISNUMBER($B652),VLOOKUP(INDEX(TABELLE_INPUT_MATRIX,A652,3),MATERIAL_MATRIX_MELDUNG,4,FALSE),"")</f>
        <v/>
      </c>
      <c r="F652" s="121" t="str">
        <f>IF(ISNUMBER($B652),INDEX(TABELLE_INPUT_MATRIX,A652,5),"")</f>
        <v/>
      </c>
      <c r="G652" s="121" t="str">
        <f>IF(ISNUMBER($B652),INDEX(TABELLE_INPUT_MATRIX,A652,6),"")</f>
        <v/>
      </c>
      <c r="H652" s="121" t="str">
        <f>IF(ISNUMBER($B652),INDEX(TABELLE_INPUT_MATRIX,A652,7),"")</f>
        <v/>
      </c>
      <c r="I652" s="121" t="str">
        <f>IF(ISNUMBER($B652),INDEX(TABELLE_INPUT_MATRIX,A652,8),"")</f>
        <v/>
      </c>
      <c r="J652" s="121" t="str">
        <f>IF(ISNUMBER($B652),VLOOKUP(INDEX(TABELLE_INPUT_MATRIX,A652,4),GENAUIGKEIT_MATRIX_MELDUNG,4,FALSE),"")</f>
        <v/>
      </c>
      <c r="K652" s="33"/>
    </row>
    <row r="653" spans="1:11" ht="12.75" customHeight="1" x14ac:dyDescent="0.2">
      <c r="A653" s="58">
        <v>405</v>
      </c>
      <c r="B653" s="59" t="str">
        <f>IF(INDEX(TABELLE_INPUT_MATRIX,A653,1)&gt;0,INDEX(TABELLE_INPUT_MATRIX,A653,1),"")</f>
        <v/>
      </c>
      <c r="C653" s="66" t="str">
        <f>IF(ISNUMBER($B653),VLOOKUP(INDEX(TABELLE_INPUT_MATRIX,A653,2),PUNKTTYP_MATRIX_MELDUNG,4,FALSE),"")</f>
        <v/>
      </c>
      <c r="D653" s="66"/>
      <c r="E653" s="91" t="str">
        <f>IF(ISNUMBER($B653),VLOOKUP(INDEX(TABELLE_INPUT_MATRIX,A653,3),MATERIAL_MATRIX_MELDUNG,4,FALSE),"")</f>
        <v/>
      </c>
      <c r="F653" s="121" t="str">
        <f>IF(ISNUMBER($B653),INDEX(TABELLE_INPUT_MATRIX,A653,5),"")</f>
        <v/>
      </c>
      <c r="G653" s="121" t="str">
        <f>IF(ISNUMBER($B653),INDEX(TABELLE_INPUT_MATRIX,A653,6),"")</f>
        <v/>
      </c>
      <c r="H653" s="121" t="str">
        <f>IF(ISNUMBER($B653),INDEX(TABELLE_INPUT_MATRIX,A653,7),"")</f>
        <v/>
      </c>
      <c r="I653" s="121" t="str">
        <f>IF(ISNUMBER($B653),INDEX(TABELLE_INPUT_MATRIX,A653,8),"")</f>
        <v/>
      </c>
      <c r="J653" s="121" t="str">
        <f>IF(ISNUMBER($B653),VLOOKUP(INDEX(TABELLE_INPUT_MATRIX,A653,4),GENAUIGKEIT_MATRIX_MELDUNG,4,FALSE),"")</f>
        <v/>
      </c>
      <c r="K653" s="33"/>
    </row>
    <row r="654" spans="1:11" x14ac:dyDescent="0.2">
      <c r="E654" s="58"/>
      <c r="F654" s="58"/>
      <c r="G654" s="58"/>
      <c r="H654" s="58"/>
      <c r="I654" s="58"/>
      <c r="J654" s="58"/>
    </row>
    <row r="655" spans="1:11" x14ac:dyDescent="0.2">
      <c r="B655" s="58" t="str">
        <f>IF(B609&lt;&gt;"",MELDUNG_UNTERSCHRIFT_D_TEXT,"")</f>
        <v/>
      </c>
      <c r="I655" s="103" t="str">
        <f>IF(B609&lt;&gt;"",MELDUNG_MELDEDATUM_D_TEXT,"")</f>
        <v/>
      </c>
    </row>
    <row r="656" spans="1:11" ht="12.75" customHeight="1" x14ac:dyDescent="0.2">
      <c r="B656" s="58" t="str">
        <f>IF(B609&lt;&gt;"",MELDUNG_UNTERSCHRIFT_I_TEXT,"")</f>
        <v/>
      </c>
      <c r="E656" s="59"/>
      <c r="F656" s="59"/>
      <c r="G656" s="59"/>
      <c r="H656" s="59"/>
      <c r="I656" s="103" t="str">
        <f>IF(B609&lt;&gt;"",MELDUNG_MELDEDATUM_I_TEXT,"")</f>
        <v/>
      </c>
      <c r="J656" s="175" t="str">
        <f>IF(B609&lt;&gt;"",(IF(ANLAGE_MELDEDATUM_INPUT=0,"",ANLAGE_MELDEDATUM_INPUT)),"")</f>
        <v/>
      </c>
      <c r="K656" s="175"/>
    </row>
    <row r="657" spans="1:11" s="33" customFormat="1" ht="20.100000000000001" customHeight="1" x14ac:dyDescent="0.2">
      <c r="A657" s="58"/>
    </row>
    <row r="658" spans="1:11" s="33" customFormat="1" x14ac:dyDescent="0.2">
      <c r="A658" s="58"/>
      <c r="K658" s="103" t="str">
        <f>IF(B609&lt;&gt;"","Seite/pagina 11 von/di "&amp;MELDUNG_SEITENANZAHL_TEXT,"")</f>
        <v/>
      </c>
    </row>
    <row r="659" spans="1:11" x14ac:dyDescent="0.2">
      <c r="C659" s="58" t="s">
        <v>109</v>
      </c>
      <c r="E659" s="59"/>
      <c r="F659" s="59"/>
      <c r="G659" s="59"/>
      <c r="H659" s="59"/>
      <c r="I659" s="59"/>
      <c r="J659" s="59"/>
    </row>
    <row r="660" spans="1:11" ht="24.75" customHeight="1" x14ac:dyDescent="0.2">
      <c r="B660" s="106" t="s">
        <v>107</v>
      </c>
      <c r="C660" s="176" t="s">
        <v>132</v>
      </c>
      <c r="D660" s="177"/>
      <c r="E660" s="177"/>
      <c r="F660" s="177"/>
      <c r="G660" s="177"/>
      <c r="H660" s="177"/>
      <c r="I660" s="177"/>
      <c r="J660" s="177"/>
      <c r="K660" s="107"/>
    </row>
    <row r="661" spans="1:11" ht="12" customHeight="1" x14ac:dyDescent="0.2">
      <c r="B661" s="106" t="s">
        <v>108</v>
      </c>
      <c r="C661" s="108" t="s">
        <v>153</v>
      </c>
      <c r="D661" s="109"/>
      <c r="E661" s="110"/>
      <c r="F661" s="110"/>
      <c r="G661" s="110"/>
      <c r="H661" s="110"/>
      <c r="I661" s="110"/>
      <c r="J661" s="110"/>
      <c r="K661" s="107"/>
    </row>
    <row r="662" spans="1:11" ht="23.25" customHeight="1" x14ac:dyDescent="0.2">
      <c r="B662" s="106" t="s">
        <v>280</v>
      </c>
      <c r="C662" s="178" t="s">
        <v>291</v>
      </c>
      <c r="D662" s="178"/>
      <c r="E662" s="178"/>
      <c r="F662" s="178"/>
      <c r="G662" s="178"/>
      <c r="H662" s="178"/>
      <c r="I662" s="178"/>
      <c r="J662" s="178"/>
    </row>
    <row r="663" spans="1:11" x14ac:dyDescent="0.2">
      <c r="E663" s="59"/>
      <c r="F663" s="59"/>
      <c r="G663" s="59"/>
      <c r="H663" s="59"/>
      <c r="I663" s="59"/>
      <c r="J663" s="59"/>
    </row>
    <row r="664" spans="1:11" x14ac:dyDescent="0.2">
      <c r="B664" s="111" t="s">
        <v>63</v>
      </c>
      <c r="C664" s="112" t="s">
        <v>97</v>
      </c>
      <c r="D664" s="113"/>
      <c r="E664" s="114" t="s">
        <v>80</v>
      </c>
      <c r="F664" s="114" t="s">
        <v>99</v>
      </c>
      <c r="G664" s="114" t="s">
        <v>101</v>
      </c>
      <c r="H664" s="114" t="s">
        <v>102</v>
      </c>
      <c r="I664" s="114" t="s">
        <v>103</v>
      </c>
      <c r="J664" s="114" t="s">
        <v>81</v>
      </c>
    </row>
    <row r="665" spans="1:11" x14ac:dyDescent="0.2">
      <c r="B665" s="115" t="s">
        <v>64</v>
      </c>
      <c r="C665" s="116" t="s">
        <v>98</v>
      </c>
      <c r="D665" s="117"/>
      <c r="E665" s="118" t="s">
        <v>83</v>
      </c>
      <c r="F665" s="118" t="s">
        <v>100</v>
      </c>
      <c r="G665" s="118" t="s">
        <v>104</v>
      </c>
      <c r="H665" s="118" t="s">
        <v>105</v>
      </c>
      <c r="I665" s="118" t="s">
        <v>106</v>
      </c>
      <c r="J665" s="118" t="s">
        <v>84</v>
      </c>
    </row>
    <row r="666" spans="1:11" ht="15.75" x14ac:dyDescent="0.2">
      <c r="B666" s="119"/>
      <c r="C666" s="73"/>
      <c r="D666" s="75"/>
      <c r="E666" s="120" t="s">
        <v>107</v>
      </c>
      <c r="F666" s="120" t="s">
        <v>108</v>
      </c>
      <c r="G666" s="120" t="s">
        <v>108</v>
      </c>
      <c r="H666" s="119" t="s">
        <v>112</v>
      </c>
      <c r="I666" s="119" t="s">
        <v>112</v>
      </c>
      <c r="J666" s="120" t="s">
        <v>280</v>
      </c>
    </row>
    <row r="667" spans="1:11" x14ac:dyDescent="0.2">
      <c r="A667" s="58">
        <v>406</v>
      </c>
      <c r="B667" s="59" t="str">
        <f t="shared" ref="B667:B706" si="80">IF(INDEX(TABELLE_INPUT_MATRIX,A667,1)&gt;0,INDEX(TABELLE_INPUT_MATRIX,A667,1),"")</f>
        <v/>
      </c>
      <c r="C667" s="66" t="str">
        <f t="shared" ref="C667:C706" si="81">IF(ISNUMBER($B667),VLOOKUP(INDEX(TABELLE_INPUT_MATRIX,A667,2),PUNKTTYP_MATRIX_MELDUNG,4,FALSE),"")</f>
        <v/>
      </c>
      <c r="D667" s="66"/>
      <c r="E667" s="91" t="str">
        <f t="shared" ref="E667:E706" si="82">IF(ISNUMBER($B667),VLOOKUP(INDEX(TABELLE_INPUT_MATRIX,A667,3),MATERIAL_MATRIX_MELDUNG,4,FALSE),"")</f>
        <v/>
      </c>
      <c r="F667" s="121" t="str">
        <f t="shared" ref="F667:F706" si="83">IF(ISNUMBER($B667),INDEX(TABELLE_INPUT_MATRIX,A667,5),"")</f>
        <v/>
      </c>
      <c r="G667" s="121" t="str">
        <f t="shared" ref="G667:G706" si="84">IF(ISNUMBER($B667),INDEX(TABELLE_INPUT_MATRIX,A667,6),"")</f>
        <v/>
      </c>
      <c r="H667" s="121" t="str">
        <f t="shared" ref="H667:H706" si="85">IF(ISNUMBER($B667),INDEX(TABELLE_INPUT_MATRIX,A667,7),"")</f>
        <v/>
      </c>
      <c r="I667" s="121" t="str">
        <f t="shared" ref="I667:I706" si="86">IF(ISNUMBER($B667),INDEX(TABELLE_INPUT_MATRIX,A667,8),"")</f>
        <v/>
      </c>
      <c r="J667" s="121" t="str">
        <f t="shared" ref="J667:J706" si="87">IF(ISNUMBER($B667),VLOOKUP(INDEX(TABELLE_INPUT_MATRIX,A667,4),GENAUIGKEIT_MATRIX_MELDUNG,4,FALSE),"")</f>
        <v/>
      </c>
    </row>
    <row r="668" spans="1:11" x14ac:dyDescent="0.2">
      <c r="A668" s="58">
        <v>407</v>
      </c>
      <c r="B668" s="59" t="str">
        <f t="shared" si="80"/>
        <v/>
      </c>
      <c r="C668" s="66" t="str">
        <f t="shared" si="81"/>
        <v/>
      </c>
      <c r="D668" s="66"/>
      <c r="E668" s="91" t="str">
        <f t="shared" si="82"/>
        <v/>
      </c>
      <c r="F668" s="121" t="str">
        <f t="shared" si="83"/>
        <v/>
      </c>
      <c r="G668" s="121" t="str">
        <f t="shared" si="84"/>
        <v/>
      </c>
      <c r="H668" s="121" t="str">
        <f t="shared" si="85"/>
        <v/>
      </c>
      <c r="I668" s="121" t="str">
        <f t="shared" si="86"/>
        <v/>
      </c>
      <c r="J668" s="121" t="str">
        <f t="shared" si="87"/>
        <v/>
      </c>
    </row>
    <row r="669" spans="1:11" x14ac:dyDescent="0.2">
      <c r="A669" s="58">
        <v>408</v>
      </c>
      <c r="B669" s="59" t="str">
        <f t="shared" si="80"/>
        <v/>
      </c>
      <c r="C669" s="66" t="str">
        <f t="shared" si="81"/>
        <v/>
      </c>
      <c r="D669" s="66"/>
      <c r="E669" s="91" t="str">
        <f t="shared" si="82"/>
        <v/>
      </c>
      <c r="F669" s="121" t="str">
        <f t="shared" si="83"/>
        <v/>
      </c>
      <c r="G669" s="121" t="str">
        <f t="shared" si="84"/>
        <v/>
      </c>
      <c r="H669" s="121" t="str">
        <f t="shared" si="85"/>
        <v/>
      </c>
      <c r="I669" s="121" t="str">
        <f t="shared" si="86"/>
        <v/>
      </c>
      <c r="J669" s="121" t="str">
        <f t="shared" si="87"/>
        <v/>
      </c>
    </row>
    <row r="670" spans="1:11" x14ac:dyDescent="0.2">
      <c r="A670" s="58">
        <v>409</v>
      </c>
      <c r="B670" s="59" t="str">
        <f t="shared" si="80"/>
        <v/>
      </c>
      <c r="C670" s="66" t="str">
        <f t="shared" si="81"/>
        <v/>
      </c>
      <c r="D670" s="66"/>
      <c r="E670" s="91" t="str">
        <f t="shared" si="82"/>
        <v/>
      </c>
      <c r="F670" s="121" t="str">
        <f t="shared" si="83"/>
        <v/>
      </c>
      <c r="G670" s="121" t="str">
        <f t="shared" si="84"/>
        <v/>
      </c>
      <c r="H670" s="121" t="str">
        <f t="shared" si="85"/>
        <v/>
      </c>
      <c r="I670" s="121" t="str">
        <f t="shared" si="86"/>
        <v/>
      </c>
      <c r="J670" s="121" t="str">
        <f t="shared" si="87"/>
        <v/>
      </c>
    </row>
    <row r="671" spans="1:11" x14ac:dyDescent="0.2">
      <c r="A671" s="58">
        <v>410</v>
      </c>
      <c r="B671" s="59" t="str">
        <f t="shared" si="80"/>
        <v/>
      </c>
      <c r="C671" s="66" t="str">
        <f t="shared" si="81"/>
        <v/>
      </c>
      <c r="D671" s="66"/>
      <c r="E671" s="91" t="str">
        <f t="shared" si="82"/>
        <v/>
      </c>
      <c r="F671" s="121" t="str">
        <f t="shared" si="83"/>
        <v/>
      </c>
      <c r="G671" s="121" t="str">
        <f t="shared" si="84"/>
        <v/>
      </c>
      <c r="H671" s="121" t="str">
        <f t="shared" si="85"/>
        <v/>
      </c>
      <c r="I671" s="121" t="str">
        <f t="shared" si="86"/>
        <v/>
      </c>
      <c r="J671" s="121" t="str">
        <f t="shared" si="87"/>
        <v/>
      </c>
    </row>
    <row r="672" spans="1:11" x14ac:dyDescent="0.2">
      <c r="A672" s="58">
        <v>411</v>
      </c>
      <c r="B672" s="59" t="str">
        <f t="shared" si="80"/>
        <v/>
      </c>
      <c r="C672" s="66" t="str">
        <f t="shared" si="81"/>
        <v/>
      </c>
      <c r="D672" s="66"/>
      <c r="E672" s="91" t="str">
        <f t="shared" si="82"/>
        <v/>
      </c>
      <c r="F672" s="121" t="str">
        <f t="shared" si="83"/>
        <v/>
      </c>
      <c r="G672" s="121" t="str">
        <f t="shared" si="84"/>
        <v/>
      </c>
      <c r="H672" s="121" t="str">
        <f t="shared" si="85"/>
        <v/>
      </c>
      <c r="I672" s="121" t="str">
        <f t="shared" si="86"/>
        <v/>
      </c>
      <c r="J672" s="121" t="str">
        <f t="shared" si="87"/>
        <v/>
      </c>
    </row>
    <row r="673" spans="1:10" x14ac:dyDescent="0.2">
      <c r="A673" s="58">
        <v>412</v>
      </c>
      <c r="B673" s="59" t="str">
        <f t="shared" si="80"/>
        <v/>
      </c>
      <c r="C673" s="66" t="str">
        <f t="shared" si="81"/>
        <v/>
      </c>
      <c r="D673" s="66"/>
      <c r="E673" s="91" t="str">
        <f t="shared" si="82"/>
        <v/>
      </c>
      <c r="F673" s="121" t="str">
        <f t="shared" si="83"/>
        <v/>
      </c>
      <c r="G673" s="121" t="str">
        <f t="shared" si="84"/>
        <v/>
      </c>
      <c r="H673" s="121" t="str">
        <f t="shared" si="85"/>
        <v/>
      </c>
      <c r="I673" s="121" t="str">
        <f t="shared" si="86"/>
        <v/>
      </c>
      <c r="J673" s="121" t="str">
        <f t="shared" si="87"/>
        <v/>
      </c>
    </row>
    <row r="674" spans="1:10" x14ac:dyDescent="0.2">
      <c r="A674" s="58">
        <v>413</v>
      </c>
      <c r="B674" s="59" t="str">
        <f t="shared" si="80"/>
        <v/>
      </c>
      <c r="C674" s="66" t="str">
        <f t="shared" si="81"/>
        <v/>
      </c>
      <c r="D674" s="66"/>
      <c r="E674" s="91" t="str">
        <f t="shared" si="82"/>
        <v/>
      </c>
      <c r="F674" s="121" t="str">
        <f t="shared" si="83"/>
        <v/>
      </c>
      <c r="G674" s="121" t="str">
        <f t="shared" si="84"/>
        <v/>
      </c>
      <c r="H674" s="121" t="str">
        <f t="shared" si="85"/>
        <v/>
      </c>
      <c r="I674" s="121" t="str">
        <f t="shared" si="86"/>
        <v/>
      </c>
      <c r="J674" s="121" t="str">
        <f t="shared" si="87"/>
        <v/>
      </c>
    </row>
    <row r="675" spans="1:10" x14ac:dyDescent="0.2">
      <c r="A675" s="58">
        <v>414</v>
      </c>
      <c r="B675" s="59" t="str">
        <f t="shared" si="80"/>
        <v/>
      </c>
      <c r="C675" s="66" t="str">
        <f t="shared" si="81"/>
        <v/>
      </c>
      <c r="D675" s="66"/>
      <c r="E675" s="91" t="str">
        <f t="shared" si="82"/>
        <v/>
      </c>
      <c r="F675" s="121" t="str">
        <f t="shared" si="83"/>
        <v/>
      </c>
      <c r="G675" s="121" t="str">
        <f t="shared" si="84"/>
        <v/>
      </c>
      <c r="H675" s="121" t="str">
        <f t="shared" si="85"/>
        <v/>
      </c>
      <c r="I675" s="121" t="str">
        <f t="shared" si="86"/>
        <v/>
      </c>
      <c r="J675" s="121" t="str">
        <f t="shared" si="87"/>
        <v/>
      </c>
    </row>
    <row r="676" spans="1:10" x14ac:dyDescent="0.2">
      <c r="A676" s="58">
        <v>415</v>
      </c>
      <c r="B676" s="59" t="str">
        <f t="shared" si="80"/>
        <v/>
      </c>
      <c r="C676" s="66" t="str">
        <f t="shared" si="81"/>
        <v/>
      </c>
      <c r="D676" s="66"/>
      <c r="E676" s="91" t="str">
        <f t="shared" si="82"/>
        <v/>
      </c>
      <c r="F676" s="121" t="str">
        <f t="shared" si="83"/>
        <v/>
      </c>
      <c r="G676" s="121" t="str">
        <f t="shared" si="84"/>
        <v/>
      </c>
      <c r="H676" s="121" t="str">
        <f t="shared" si="85"/>
        <v/>
      </c>
      <c r="I676" s="121" t="str">
        <f t="shared" si="86"/>
        <v/>
      </c>
      <c r="J676" s="121" t="str">
        <f t="shared" si="87"/>
        <v/>
      </c>
    </row>
    <row r="677" spans="1:10" x14ac:dyDescent="0.2">
      <c r="A677" s="58">
        <v>416</v>
      </c>
      <c r="B677" s="59" t="str">
        <f t="shared" si="80"/>
        <v/>
      </c>
      <c r="C677" s="66" t="str">
        <f t="shared" si="81"/>
        <v/>
      </c>
      <c r="D677" s="66"/>
      <c r="E677" s="91" t="str">
        <f t="shared" si="82"/>
        <v/>
      </c>
      <c r="F677" s="121" t="str">
        <f t="shared" si="83"/>
        <v/>
      </c>
      <c r="G677" s="121" t="str">
        <f t="shared" si="84"/>
        <v/>
      </c>
      <c r="H677" s="121" t="str">
        <f t="shared" si="85"/>
        <v/>
      </c>
      <c r="I677" s="121" t="str">
        <f t="shared" si="86"/>
        <v/>
      </c>
      <c r="J677" s="121" t="str">
        <f t="shared" si="87"/>
        <v/>
      </c>
    </row>
    <row r="678" spans="1:10" x14ac:dyDescent="0.2">
      <c r="A678" s="58">
        <v>417</v>
      </c>
      <c r="B678" s="59" t="str">
        <f t="shared" si="80"/>
        <v/>
      </c>
      <c r="C678" s="66" t="str">
        <f t="shared" si="81"/>
        <v/>
      </c>
      <c r="D678" s="66"/>
      <c r="E678" s="91" t="str">
        <f t="shared" si="82"/>
        <v/>
      </c>
      <c r="F678" s="121" t="str">
        <f t="shared" si="83"/>
        <v/>
      </c>
      <c r="G678" s="121" t="str">
        <f t="shared" si="84"/>
        <v/>
      </c>
      <c r="H678" s="121" t="str">
        <f t="shared" si="85"/>
        <v/>
      </c>
      <c r="I678" s="121" t="str">
        <f t="shared" si="86"/>
        <v/>
      </c>
      <c r="J678" s="121" t="str">
        <f t="shared" si="87"/>
        <v/>
      </c>
    </row>
    <row r="679" spans="1:10" x14ac:dyDescent="0.2">
      <c r="A679" s="58">
        <v>418</v>
      </c>
      <c r="B679" s="59" t="str">
        <f t="shared" si="80"/>
        <v/>
      </c>
      <c r="C679" s="66" t="str">
        <f t="shared" si="81"/>
        <v/>
      </c>
      <c r="D679" s="66"/>
      <c r="E679" s="91" t="str">
        <f t="shared" si="82"/>
        <v/>
      </c>
      <c r="F679" s="121" t="str">
        <f t="shared" si="83"/>
        <v/>
      </c>
      <c r="G679" s="121" t="str">
        <f t="shared" si="84"/>
        <v/>
      </c>
      <c r="H679" s="121" t="str">
        <f t="shared" si="85"/>
        <v/>
      </c>
      <c r="I679" s="121" t="str">
        <f t="shared" si="86"/>
        <v/>
      </c>
      <c r="J679" s="121" t="str">
        <f t="shared" si="87"/>
        <v/>
      </c>
    </row>
    <row r="680" spans="1:10" x14ac:dyDescent="0.2">
      <c r="A680" s="58">
        <v>419</v>
      </c>
      <c r="B680" s="59" t="str">
        <f t="shared" si="80"/>
        <v/>
      </c>
      <c r="C680" s="66" t="str">
        <f t="shared" si="81"/>
        <v/>
      </c>
      <c r="D680" s="66"/>
      <c r="E680" s="91" t="str">
        <f t="shared" si="82"/>
        <v/>
      </c>
      <c r="F680" s="121" t="str">
        <f t="shared" si="83"/>
        <v/>
      </c>
      <c r="G680" s="121" t="str">
        <f t="shared" si="84"/>
        <v/>
      </c>
      <c r="H680" s="121" t="str">
        <f t="shared" si="85"/>
        <v/>
      </c>
      <c r="I680" s="121" t="str">
        <f t="shared" si="86"/>
        <v/>
      </c>
      <c r="J680" s="121" t="str">
        <f t="shared" si="87"/>
        <v/>
      </c>
    </row>
    <row r="681" spans="1:10" x14ac:dyDescent="0.2">
      <c r="A681" s="58">
        <v>420</v>
      </c>
      <c r="B681" s="59" t="str">
        <f t="shared" si="80"/>
        <v/>
      </c>
      <c r="C681" s="66" t="str">
        <f t="shared" si="81"/>
        <v/>
      </c>
      <c r="D681" s="66"/>
      <c r="E681" s="91" t="str">
        <f t="shared" si="82"/>
        <v/>
      </c>
      <c r="F681" s="121" t="str">
        <f t="shared" si="83"/>
        <v/>
      </c>
      <c r="G681" s="121" t="str">
        <f t="shared" si="84"/>
        <v/>
      </c>
      <c r="H681" s="121" t="str">
        <f t="shared" si="85"/>
        <v/>
      </c>
      <c r="I681" s="121" t="str">
        <f t="shared" si="86"/>
        <v/>
      </c>
      <c r="J681" s="121" t="str">
        <f t="shared" si="87"/>
        <v/>
      </c>
    </row>
    <row r="682" spans="1:10" x14ac:dyDescent="0.2">
      <c r="A682" s="58">
        <v>421</v>
      </c>
      <c r="B682" s="59" t="str">
        <f t="shared" si="80"/>
        <v/>
      </c>
      <c r="C682" s="66" t="str">
        <f t="shared" si="81"/>
        <v/>
      </c>
      <c r="D682" s="66"/>
      <c r="E682" s="91" t="str">
        <f t="shared" si="82"/>
        <v/>
      </c>
      <c r="F682" s="121" t="str">
        <f t="shared" si="83"/>
        <v/>
      </c>
      <c r="G682" s="121" t="str">
        <f t="shared" si="84"/>
        <v/>
      </c>
      <c r="H682" s="121" t="str">
        <f t="shared" si="85"/>
        <v/>
      </c>
      <c r="I682" s="121" t="str">
        <f t="shared" si="86"/>
        <v/>
      </c>
      <c r="J682" s="121" t="str">
        <f t="shared" si="87"/>
        <v/>
      </c>
    </row>
    <row r="683" spans="1:10" x14ac:dyDescent="0.2">
      <c r="A683" s="58">
        <v>422</v>
      </c>
      <c r="B683" s="59" t="str">
        <f t="shared" si="80"/>
        <v/>
      </c>
      <c r="C683" s="66" t="str">
        <f t="shared" si="81"/>
        <v/>
      </c>
      <c r="D683" s="66"/>
      <c r="E683" s="91" t="str">
        <f t="shared" si="82"/>
        <v/>
      </c>
      <c r="F683" s="121" t="str">
        <f t="shared" si="83"/>
        <v/>
      </c>
      <c r="G683" s="121" t="str">
        <f t="shared" si="84"/>
        <v/>
      </c>
      <c r="H683" s="121" t="str">
        <f t="shared" si="85"/>
        <v/>
      </c>
      <c r="I683" s="121" t="str">
        <f t="shared" si="86"/>
        <v/>
      </c>
      <c r="J683" s="121" t="str">
        <f t="shared" si="87"/>
        <v/>
      </c>
    </row>
    <row r="684" spans="1:10" x14ac:dyDescent="0.2">
      <c r="A684" s="58">
        <v>423</v>
      </c>
      <c r="B684" s="59" t="str">
        <f t="shared" si="80"/>
        <v/>
      </c>
      <c r="C684" s="66" t="str">
        <f t="shared" si="81"/>
        <v/>
      </c>
      <c r="D684" s="66"/>
      <c r="E684" s="91" t="str">
        <f t="shared" si="82"/>
        <v/>
      </c>
      <c r="F684" s="121" t="str">
        <f t="shared" si="83"/>
        <v/>
      </c>
      <c r="G684" s="121" t="str">
        <f t="shared" si="84"/>
        <v/>
      </c>
      <c r="H684" s="121" t="str">
        <f t="shared" si="85"/>
        <v/>
      </c>
      <c r="I684" s="121" t="str">
        <f t="shared" si="86"/>
        <v/>
      </c>
      <c r="J684" s="121" t="str">
        <f t="shared" si="87"/>
        <v/>
      </c>
    </row>
    <row r="685" spans="1:10" x14ac:dyDescent="0.2">
      <c r="A685" s="58">
        <v>424</v>
      </c>
      <c r="B685" s="59" t="str">
        <f t="shared" si="80"/>
        <v/>
      </c>
      <c r="C685" s="66" t="str">
        <f t="shared" si="81"/>
        <v/>
      </c>
      <c r="D685" s="66"/>
      <c r="E685" s="91" t="str">
        <f t="shared" si="82"/>
        <v/>
      </c>
      <c r="F685" s="121" t="str">
        <f t="shared" si="83"/>
        <v/>
      </c>
      <c r="G685" s="121" t="str">
        <f t="shared" si="84"/>
        <v/>
      </c>
      <c r="H685" s="121" t="str">
        <f t="shared" si="85"/>
        <v/>
      </c>
      <c r="I685" s="121" t="str">
        <f t="shared" si="86"/>
        <v/>
      </c>
      <c r="J685" s="121" t="str">
        <f t="shared" si="87"/>
        <v/>
      </c>
    </row>
    <row r="686" spans="1:10" x14ac:dyDescent="0.2">
      <c r="A686" s="58">
        <v>425</v>
      </c>
      <c r="B686" s="59" t="str">
        <f t="shared" si="80"/>
        <v/>
      </c>
      <c r="C686" s="66" t="str">
        <f t="shared" si="81"/>
        <v/>
      </c>
      <c r="D686" s="66"/>
      <c r="E686" s="91" t="str">
        <f t="shared" si="82"/>
        <v/>
      </c>
      <c r="F686" s="121" t="str">
        <f t="shared" si="83"/>
        <v/>
      </c>
      <c r="G686" s="121" t="str">
        <f t="shared" si="84"/>
        <v/>
      </c>
      <c r="H686" s="121" t="str">
        <f t="shared" si="85"/>
        <v/>
      </c>
      <c r="I686" s="121" t="str">
        <f t="shared" si="86"/>
        <v/>
      </c>
      <c r="J686" s="121" t="str">
        <f t="shared" si="87"/>
        <v/>
      </c>
    </row>
    <row r="687" spans="1:10" x14ac:dyDescent="0.2">
      <c r="A687" s="58">
        <v>426</v>
      </c>
      <c r="B687" s="59" t="str">
        <f t="shared" si="80"/>
        <v/>
      </c>
      <c r="C687" s="66" t="str">
        <f t="shared" si="81"/>
        <v/>
      </c>
      <c r="D687" s="66"/>
      <c r="E687" s="91" t="str">
        <f t="shared" si="82"/>
        <v/>
      </c>
      <c r="F687" s="121" t="str">
        <f t="shared" si="83"/>
        <v/>
      </c>
      <c r="G687" s="121" t="str">
        <f t="shared" si="84"/>
        <v/>
      </c>
      <c r="H687" s="121" t="str">
        <f t="shared" si="85"/>
        <v/>
      </c>
      <c r="I687" s="121" t="str">
        <f t="shared" si="86"/>
        <v/>
      </c>
      <c r="J687" s="121" t="str">
        <f t="shared" si="87"/>
        <v/>
      </c>
    </row>
    <row r="688" spans="1:10" x14ac:dyDescent="0.2">
      <c r="A688" s="58">
        <v>427</v>
      </c>
      <c r="B688" s="59" t="str">
        <f t="shared" si="80"/>
        <v/>
      </c>
      <c r="C688" s="66" t="str">
        <f t="shared" si="81"/>
        <v/>
      </c>
      <c r="D688" s="66"/>
      <c r="E688" s="91" t="str">
        <f t="shared" si="82"/>
        <v/>
      </c>
      <c r="F688" s="121" t="str">
        <f t="shared" si="83"/>
        <v/>
      </c>
      <c r="G688" s="121" t="str">
        <f t="shared" si="84"/>
        <v/>
      </c>
      <c r="H688" s="121" t="str">
        <f t="shared" si="85"/>
        <v/>
      </c>
      <c r="I688" s="121" t="str">
        <f t="shared" si="86"/>
        <v/>
      </c>
      <c r="J688" s="121" t="str">
        <f t="shared" si="87"/>
        <v/>
      </c>
    </row>
    <row r="689" spans="1:10" x14ac:dyDescent="0.2">
      <c r="A689" s="58">
        <v>428</v>
      </c>
      <c r="B689" s="59" t="str">
        <f t="shared" si="80"/>
        <v/>
      </c>
      <c r="C689" s="66" t="str">
        <f t="shared" si="81"/>
        <v/>
      </c>
      <c r="D689" s="66"/>
      <c r="E689" s="91" t="str">
        <f t="shared" si="82"/>
        <v/>
      </c>
      <c r="F689" s="121" t="str">
        <f t="shared" si="83"/>
        <v/>
      </c>
      <c r="G689" s="121" t="str">
        <f t="shared" si="84"/>
        <v/>
      </c>
      <c r="H689" s="121" t="str">
        <f t="shared" si="85"/>
        <v/>
      </c>
      <c r="I689" s="121" t="str">
        <f t="shared" si="86"/>
        <v/>
      </c>
      <c r="J689" s="121" t="str">
        <f t="shared" si="87"/>
        <v/>
      </c>
    </row>
    <row r="690" spans="1:10" x14ac:dyDescent="0.2">
      <c r="A690" s="58">
        <v>429</v>
      </c>
      <c r="B690" s="59" t="str">
        <f t="shared" si="80"/>
        <v/>
      </c>
      <c r="C690" s="66" t="str">
        <f t="shared" si="81"/>
        <v/>
      </c>
      <c r="D690" s="66"/>
      <c r="E690" s="91" t="str">
        <f t="shared" si="82"/>
        <v/>
      </c>
      <c r="F690" s="121" t="str">
        <f t="shared" si="83"/>
        <v/>
      </c>
      <c r="G690" s="121" t="str">
        <f t="shared" si="84"/>
        <v/>
      </c>
      <c r="H690" s="121" t="str">
        <f t="shared" si="85"/>
        <v/>
      </c>
      <c r="I690" s="121" t="str">
        <f t="shared" si="86"/>
        <v/>
      </c>
      <c r="J690" s="121" t="str">
        <f t="shared" si="87"/>
        <v/>
      </c>
    </row>
    <row r="691" spans="1:10" x14ac:dyDescent="0.2">
      <c r="A691" s="58">
        <v>430</v>
      </c>
      <c r="B691" s="59" t="str">
        <f t="shared" si="80"/>
        <v/>
      </c>
      <c r="C691" s="66" t="str">
        <f t="shared" si="81"/>
        <v/>
      </c>
      <c r="D691" s="66"/>
      <c r="E691" s="91" t="str">
        <f t="shared" si="82"/>
        <v/>
      </c>
      <c r="F691" s="121" t="str">
        <f t="shared" si="83"/>
        <v/>
      </c>
      <c r="G691" s="121" t="str">
        <f t="shared" si="84"/>
        <v/>
      </c>
      <c r="H691" s="121" t="str">
        <f t="shared" si="85"/>
        <v/>
      </c>
      <c r="I691" s="121" t="str">
        <f t="shared" si="86"/>
        <v/>
      </c>
      <c r="J691" s="121" t="str">
        <f t="shared" si="87"/>
        <v/>
      </c>
    </row>
    <row r="692" spans="1:10" x14ac:dyDescent="0.2">
      <c r="A692" s="58">
        <v>431</v>
      </c>
      <c r="B692" s="59" t="str">
        <f t="shared" si="80"/>
        <v/>
      </c>
      <c r="C692" s="66" t="str">
        <f t="shared" si="81"/>
        <v/>
      </c>
      <c r="D692" s="66"/>
      <c r="E692" s="91" t="str">
        <f t="shared" si="82"/>
        <v/>
      </c>
      <c r="F692" s="121" t="str">
        <f t="shared" si="83"/>
        <v/>
      </c>
      <c r="G692" s="121" t="str">
        <f t="shared" si="84"/>
        <v/>
      </c>
      <c r="H692" s="121" t="str">
        <f t="shared" si="85"/>
        <v/>
      </c>
      <c r="I692" s="121" t="str">
        <f t="shared" si="86"/>
        <v/>
      </c>
      <c r="J692" s="121" t="str">
        <f t="shared" si="87"/>
        <v/>
      </c>
    </row>
    <row r="693" spans="1:10" x14ac:dyDescent="0.2">
      <c r="A693" s="58">
        <v>432</v>
      </c>
      <c r="B693" s="59" t="str">
        <f t="shared" si="80"/>
        <v/>
      </c>
      <c r="C693" s="66" t="str">
        <f t="shared" si="81"/>
        <v/>
      </c>
      <c r="D693" s="66"/>
      <c r="E693" s="91" t="str">
        <f t="shared" si="82"/>
        <v/>
      </c>
      <c r="F693" s="121" t="str">
        <f t="shared" si="83"/>
        <v/>
      </c>
      <c r="G693" s="121" t="str">
        <f t="shared" si="84"/>
        <v/>
      </c>
      <c r="H693" s="121" t="str">
        <f t="shared" si="85"/>
        <v/>
      </c>
      <c r="I693" s="121" t="str">
        <f t="shared" si="86"/>
        <v/>
      </c>
      <c r="J693" s="121" t="str">
        <f t="shared" si="87"/>
        <v/>
      </c>
    </row>
    <row r="694" spans="1:10" x14ac:dyDescent="0.2">
      <c r="A694" s="58">
        <v>433</v>
      </c>
      <c r="B694" s="59" t="str">
        <f t="shared" si="80"/>
        <v/>
      </c>
      <c r="C694" s="66" t="str">
        <f t="shared" si="81"/>
        <v/>
      </c>
      <c r="D694" s="66"/>
      <c r="E694" s="91" t="str">
        <f t="shared" si="82"/>
        <v/>
      </c>
      <c r="F694" s="121" t="str">
        <f t="shared" si="83"/>
        <v/>
      </c>
      <c r="G694" s="121" t="str">
        <f t="shared" si="84"/>
        <v/>
      </c>
      <c r="H694" s="121" t="str">
        <f t="shared" si="85"/>
        <v/>
      </c>
      <c r="I694" s="121" t="str">
        <f t="shared" si="86"/>
        <v/>
      </c>
      <c r="J694" s="121" t="str">
        <f t="shared" si="87"/>
        <v/>
      </c>
    </row>
    <row r="695" spans="1:10" x14ac:dyDescent="0.2">
      <c r="A695" s="58">
        <v>434</v>
      </c>
      <c r="B695" s="59" t="str">
        <f t="shared" si="80"/>
        <v/>
      </c>
      <c r="C695" s="66" t="str">
        <f t="shared" si="81"/>
        <v/>
      </c>
      <c r="D695" s="66"/>
      <c r="E695" s="91" t="str">
        <f t="shared" si="82"/>
        <v/>
      </c>
      <c r="F695" s="121" t="str">
        <f t="shared" si="83"/>
        <v/>
      </c>
      <c r="G695" s="121" t="str">
        <f t="shared" si="84"/>
        <v/>
      </c>
      <c r="H695" s="121" t="str">
        <f t="shared" si="85"/>
        <v/>
      </c>
      <c r="I695" s="121" t="str">
        <f t="shared" si="86"/>
        <v/>
      </c>
      <c r="J695" s="121" t="str">
        <f t="shared" si="87"/>
        <v/>
      </c>
    </row>
    <row r="696" spans="1:10" x14ac:dyDescent="0.2">
      <c r="A696" s="58">
        <v>435</v>
      </c>
      <c r="B696" s="59" t="str">
        <f t="shared" si="80"/>
        <v/>
      </c>
      <c r="C696" s="66" t="str">
        <f t="shared" si="81"/>
        <v/>
      </c>
      <c r="D696" s="66"/>
      <c r="E696" s="91" t="str">
        <f t="shared" si="82"/>
        <v/>
      </c>
      <c r="F696" s="121" t="str">
        <f t="shared" si="83"/>
        <v/>
      </c>
      <c r="G696" s="121" t="str">
        <f t="shared" si="84"/>
        <v/>
      </c>
      <c r="H696" s="121" t="str">
        <f t="shared" si="85"/>
        <v/>
      </c>
      <c r="I696" s="121" t="str">
        <f t="shared" si="86"/>
        <v/>
      </c>
      <c r="J696" s="121" t="str">
        <f t="shared" si="87"/>
        <v/>
      </c>
    </row>
    <row r="697" spans="1:10" x14ac:dyDescent="0.2">
      <c r="A697" s="58">
        <v>436</v>
      </c>
      <c r="B697" s="59" t="str">
        <f t="shared" si="80"/>
        <v/>
      </c>
      <c r="C697" s="66" t="str">
        <f t="shared" si="81"/>
        <v/>
      </c>
      <c r="D697" s="66"/>
      <c r="E697" s="91" t="str">
        <f t="shared" si="82"/>
        <v/>
      </c>
      <c r="F697" s="121" t="str">
        <f t="shared" si="83"/>
        <v/>
      </c>
      <c r="G697" s="121" t="str">
        <f t="shared" si="84"/>
        <v/>
      </c>
      <c r="H697" s="121" t="str">
        <f t="shared" si="85"/>
        <v/>
      </c>
      <c r="I697" s="121" t="str">
        <f t="shared" si="86"/>
        <v/>
      </c>
      <c r="J697" s="121" t="str">
        <f t="shared" si="87"/>
        <v/>
      </c>
    </row>
    <row r="698" spans="1:10" x14ac:dyDescent="0.2">
      <c r="A698" s="58">
        <v>437</v>
      </c>
      <c r="B698" s="59" t="str">
        <f t="shared" si="80"/>
        <v/>
      </c>
      <c r="C698" s="66" t="str">
        <f t="shared" si="81"/>
        <v/>
      </c>
      <c r="D698" s="66"/>
      <c r="E698" s="91" t="str">
        <f t="shared" si="82"/>
        <v/>
      </c>
      <c r="F698" s="121" t="str">
        <f t="shared" si="83"/>
        <v/>
      </c>
      <c r="G698" s="121" t="str">
        <f t="shared" si="84"/>
        <v/>
      </c>
      <c r="H698" s="121" t="str">
        <f t="shared" si="85"/>
        <v/>
      </c>
      <c r="I698" s="121" t="str">
        <f t="shared" si="86"/>
        <v/>
      </c>
      <c r="J698" s="121" t="str">
        <f t="shared" si="87"/>
        <v/>
      </c>
    </row>
    <row r="699" spans="1:10" x14ac:dyDescent="0.2">
      <c r="A699" s="58">
        <v>438</v>
      </c>
      <c r="B699" s="59" t="str">
        <f t="shared" si="80"/>
        <v/>
      </c>
      <c r="C699" s="66" t="str">
        <f t="shared" si="81"/>
        <v/>
      </c>
      <c r="D699" s="66"/>
      <c r="E699" s="91" t="str">
        <f t="shared" si="82"/>
        <v/>
      </c>
      <c r="F699" s="121" t="str">
        <f t="shared" si="83"/>
        <v/>
      </c>
      <c r="G699" s="121" t="str">
        <f t="shared" si="84"/>
        <v/>
      </c>
      <c r="H699" s="121" t="str">
        <f t="shared" si="85"/>
        <v/>
      </c>
      <c r="I699" s="121" t="str">
        <f t="shared" si="86"/>
        <v/>
      </c>
      <c r="J699" s="121" t="str">
        <f t="shared" si="87"/>
        <v/>
      </c>
    </row>
    <row r="700" spans="1:10" x14ac:dyDescent="0.2">
      <c r="A700" s="58">
        <v>439</v>
      </c>
      <c r="B700" s="59" t="str">
        <f t="shared" si="80"/>
        <v/>
      </c>
      <c r="C700" s="66" t="str">
        <f t="shared" si="81"/>
        <v/>
      </c>
      <c r="D700" s="66"/>
      <c r="E700" s="91" t="str">
        <f t="shared" si="82"/>
        <v/>
      </c>
      <c r="F700" s="121" t="str">
        <f t="shared" si="83"/>
        <v/>
      </c>
      <c r="G700" s="121" t="str">
        <f t="shared" si="84"/>
        <v/>
      </c>
      <c r="H700" s="121" t="str">
        <f t="shared" si="85"/>
        <v/>
      </c>
      <c r="I700" s="121" t="str">
        <f t="shared" si="86"/>
        <v/>
      </c>
      <c r="J700" s="121" t="str">
        <f t="shared" si="87"/>
        <v/>
      </c>
    </row>
    <row r="701" spans="1:10" x14ac:dyDescent="0.2">
      <c r="A701" s="58">
        <v>440</v>
      </c>
      <c r="B701" s="59" t="str">
        <f t="shared" si="80"/>
        <v/>
      </c>
      <c r="C701" s="66" t="str">
        <f t="shared" si="81"/>
        <v/>
      </c>
      <c r="D701" s="66"/>
      <c r="E701" s="91" t="str">
        <f t="shared" si="82"/>
        <v/>
      </c>
      <c r="F701" s="121" t="str">
        <f t="shared" si="83"/>
        <v/>
      </c>
      <c r="G701" s="121" t="str">
        <f t="shared" si="84"/>
        <v/>
      </c>
      <c r="H701" s="121" t="str">
        <f t="shared" si="85"/>
        <v/>
      </c>
      <c r="I701" s="121" t="str">
        <f t="shared" si="86"/>
        <v/>
      </c>
      <c r="J701" s="121" t="str">
        <f t="shared" si="87"/>
        <v/>
      </c>
    </row>
    <row r="702" spans="1:10" x14ac:dyDescent="0.2">
      <c r="A702" s="58">
        <v>441</v>
      </c>
      <c r="B702" s="59" t="str">
        <f t="shared" si="80"/>
        <v/>
      </c>
      <c r="C702" s="66" t="str">
        <f t="shared" si="81"/>
        <v/>
      </c>
      <c r="D702" s="66"/>
      <c r="E702" s="91" t="str">
        <f t="shared" si="82"/>
        <v/>
      </c>
      <c r="F702" s="121" t="str">
        <f t="shared" si="83"/>
        <v/>
      </c>
      <c r="G702" s="121" t="str">
        <f t="shared" si="84"/>
        <v/>
      </c>
      <c r="H702" s="121" t="str">
        <f t="shared" si="85"/>
        <v/>
      </c>
      <c r="I702" s="121" t="str">
        <f t="shared" si="86"/>
        <v/>
      </c>
      <c r="J702" s="121" t="str">
        <f t="shared" si="87"/>
        <v/>
      </c>
    </row>
    <row r="703" spans="1:10" x14ac:dyDescent="0.2">
      <c r="A703" s="58">
        <v>442</v>
      </c>
      <c r="B703" s="59" t="str">
        <f t="shared" si="80"/>
        <v/>
      </c>
      <c r="C703" s="66" t="str">
        <f t="shared" si="81"/>
        <v/>
      </c>
      <c r="D703" s="66"/>
      <c r="E703" s="91" t="str">
        <f t="shared" si="82"/>
        <v/>
      </c>
      <c r="F703" s="121" t="str">
        <f t="shared" si="83"/>
        <v/>
      </c>
      <c r="G703" s="121" t="str">
        <f t="shared" si="84"/>
        <v/>
      </c>
      <c r="H703" s="121" t="str">
        <f t="shared" si="85"/>
        <v/>
      </c>
      <c r="I703" s="121" t="str">
        <f t="shared" si="86"/>
        <v/>
      </c>
      <c r="J703" s="121" t="str">
        <f t="shared" si="87"/>
        <v/>
      </c>
    </row>
    <row r="704" spans="1:10" x14ac:dyDescent="0.2">
      <c r="A704" s="58">
        <v>443</v>
      </c>
      <c r="B704" s="59" t="str">
        <f t="shared" si="80"/>
        <v/>
      </c>
      <c r="C704" s="66" t="str">
        <f t="shared" si="81"/>
        <v/>
      </c>
      <c r="D704" s="66"/>
      <c r="E704" s="91" t="str">
        <f t="shared" si="82"/>
        <v/>
      </c>
      <c r="F704" s="121" t="str">
        <f t="shared" si="83"/>
        <v/>
      </c>
      <c r="G704" s="121" t="str">
        <f t="shared" si="84"/>
        <v/>
      </c>
      <c r="H704" s="121" t="str">
        <f t="shared" si="85"/>
        <v/>
      </c>
      <c r="I704" s="121" t="str">
        <f t="shared" si="86"/>
        <v/>
      </c>
      <c r="J704" s="121" t="str">
        <f t="shared" si="87"/>
        <v/>
      </c>
    </row>
    <row r="705" spans="1:11" x14ac:dyDescent="0.2">
      <c r="A705" s="58">
        <v>444</v>
      </c>
      <c r="B705" s="59" t="str">
        <f t="shared" si="80"/>
        <v/>
      </c>
      <c r="C705" s="66" t="str">
        <f t="shared" si="81"/>
        <v/>
      </c>
      <c r="D705" s="66"/>
      <c r="E705" s="91" t="str">
        <f t="shared" si="82"/>
        <v/>
      </c>
      <c r="F705" s="121" t="str">
        <f t="shared" si="83"/>
        <v/>
      </c>
      <c r="G705" s="121" t="str">
        <f t="shared" si="84"/>
        <v/>
      </c>
      <c r="H705" s="121" t="str">
        <f t="shared" si="85"/>
        <v/>
      </c>
      <c r="I705" s="121" t="str">
        <f t="shared" si="86"/>
        <v/>
      </c>
      <c r="J705" s="121" t="str">
        <f t="shared" si="87"/>
        <v/>
      </c>
      <c r="K705" s="33"/>
    </row>
    <row r="706" spans="1:11" x14ac:dyDescent="0.2">
      <c r="A706" s="58">
        <v>445</v>
      </c>
      <c r="B706" s="59" t="str">
        <f t="shared" si="80"/>
        <v/>
      </c>
      <c r="C706" s="66" t="str">
        <f t="shared" si="81"/>
        <v/>
      </c>
      <c r="D706" s="66"/>
      <c r="E706" s="91" t="str">
        <f t="shared" si="82"/>
        <v/>
      </c>
      <c r="F706" s="121" t="str">
        <f t="shared" si="83"/>
        <v/>
      </c>
      <c r="G706" s="121" t="str">
        <f t="shared" si="84"/>
        <v/>
      </c>
      <c r="H706" s="121" t="str">
        <f t="shared" si="85"/>
        <v/>
      </c>
      <c r="I706" s="121" t="str">
        <f t="shared" si="86"/>
        <v/>
      </c>
      <c r="J706" s="121" t="str">
        <f t="shared" si="87"/>
        <v/>
      </c>
      <c r="K706" s="33"/>
    </row>
    <row r="707" spans="1:11" x14ac:dyDescent="0.2">
      <c r="A707" s="58">
        <v>446</v>
      </c>
      <c r="B707" s="59" t="str">
        <f>IF(INDEX(TABELLE_INPUT_MATRIX,A707,1)&gt;0,INDEX(TABELLE_INPUT_MATRIX,A707,1),"")</f>
        <v/>
      </c>
      <c r="C707" s="66" t="str">
        <f>IF(ISNUMBER($B707),VLOOKUP(INDEX(TABELLE_INPUT_MATRIX,A707,2),PUNKTTYP_MATRIX_MELDUNG,4,FALSE),"")</f>
        <v/>
      </c>
      <c r="D707" s="66"/>
      <c r="E707" s="91" t="str">
        <f>IF(ISNUMBER($B707),VLOOKUP(INDEX(TABELLE_INPUT_MATRIX,A707,3),MATERIAL_MATRIX_MELDUNG,4,FALSE),"")</f>
        <v/>
      </c>
      <c r="F707" s="121" t="str">
        <f>IF(ISNUMBER($B707),INDEX(TABELLE_INPUT_MATRIX,A707,5),"")</f>
        <v/>
      </c>
      <c r="G707" s="121" t="str">
        <f>IF(ISNUMBER($B707),INDEX(TABELLE_INPUT_MATRIX,A707,6),"")</f>
        <v/>
      </c>
      <c r="H707" s="121" t="str">
        <f>IF(ISNUMBER($B707),INDEX(TABELLE_INPUT_MATRIX,A707,7),"")</f>
        <v/>
      </c>
      <c r="I707" s="121" t="str">
        <f>IF(ISNUMBER($B707),INDEX(TABELLE_INPUT_MATRIX,A707,8),"")</f>
        <v/>
      </c>
      <c r="J707" s="121" t="str">
        <f>IF(ISNUMBER($B707),VLOOKUP(INDEX(TABELLE_INPUT_MATRIX,A707,4),GENAUIGKEIT_MATRIX_MELDUNG,4,FALSE),"")</f>
        <v/>
      </c>
      <c r="K707" s="33"/>
    </row>
    <row r="708" spans="1:11" x14ac:dyDescent="0.2">
      <c r="A708" s="58">
        <v>447</v>
      </c>
      <c r="B708" s="59" t="str">
        <f>IF(INDEX(TABELLE_INPUT_MATRIX,A708,1)&gt;0,INDEX(TABELLE_INPUT_MATRIX,A708,1),"")</f>
        <v/>
      </c>
      <c r="C708" s="66" t="str">
        <f>IF(ISNUMBER($B708),VLOOKUP(INDEX(TABELLE_INPUT_MATRIX,A708,2),PUNKTTYP_MATRIX_MELDUNG,4,FALSE),"")</f>
        <v/>
      </c>
      <c r="D708" s="66"/>
      <c r="E708" s="91" t="str">
        <f>IF(ISNUMBER($B708),VLOOKUP(INDEX(TABELLE_INPUT_MATRIX,A708,3),MATERIAL_MATRIX_MELDUNG,4,FALSE),"")</f>
        <v/>
      </c>
      <c r="F708" s="121" t="str">
        <f>IF(ISNUMBER($B708),INDEX(TABELLE_INPUT_MATRIX,A708,5),"")</f>
        <v/>
      </c>
      <c r="G708" s="121" t="str">
        <f>IF(ISNUMBER($B708),INDEX(TABELLE_INPUT_MATRIX,A708,6),"")</f>
        <v/>
      </c>
      <c r="H708" s="121" t="str">
        <f>IF(ISNUMBER($B708),INDEX(TABELLE_INPUT_MATRIX,A708,7),"")</f>
        <v/>
      </c>
      <c r="I708" s="121" t="str">
        <f>IF(ISNUMBER($B708),INDEX(TABELLE_INPUT_MATRIX,A708,8),"")</f>
        <v/>
      </c>
      <c r="J708" s="121" t="str">
        <f>IF(ISNUMBER($B708),VLOOKUP(INDEX(TABELLE_INPUT_MATRIX,A708,4),GENAUIGKEIT_MATRIX_MELDUNG,4,FALSE),"")</f>
        <v/>
      </c>
      <c r="K708" s="33"/>
    </row>
    <row r="709" spans="1:11" x14ac:dyDescent="0.2">
      <c r="A709" s="58">
        <v>448</v>
      </c>
      <c r="B709" s="59" t="str">
        <f>IF(INDEX(TABELLE_INPUT_MATRIX,A709,1)&gt;0,INDEX(TABELLE_INPUT_MATRIX,A709,1),"")</f>
        <v/>
      </c>
      <c r="C709" s="66" t="str">
        <f>IF(ISNUMBER($B709),VLOOKUP(INDEX(TABELLE_INPUT_MATRIX,A709,2),PUNKTTYP_MATRIX_MELDUNG,4,FALSE),"")</f>
        <v/>
      </c>
      <c r="D709" s="66"/>
      <c r="E709" s="91" t="str">
        <f>IF(ISNUMBER($B709),VLOOKUP(INDEX(TABELLE_INPUT_MATRIX,A709,3),MATERIAL_MATRIX_MELDUNG,4,FALSE),"")</f>
        <v/>
      </c>
      <c r="F709" s="121" t="str">
        <f>IF(ISNUMBER($B709),INDEX(TABELLE_INPUT_MATRIX,A709,5),"")</f>
        <v/>
      </c>
      <c r="G709" s="121" t="str">
        <f>IF(ISNUMBER($B709),INDEX(TABELLE_INPUT_MATRIX,A709,6),"")</f>
        <v/>
      </c>
      <c r="H709" s="121" t="str">
        <f>IF(ISNUMBER($B709),INDEX(TABELLE_INPUT_MATRIX,A709,7),"")</f>
        <v/>
      </c>
      <c r="I709" s="121" t="str">
        <f>IF(ISNUMBER($B709),INDEX(TABELLE_INPUT_MATRIX,A709,8),"")</f>
        <v/>
      </c>
      <c r="J709" s="121" t="str">
        <f>IF(ISNUMBER($B709),VLOOKUP(INDEX(TABELLE_INPUT_MATRIX,A709,4),GENAUIGKEIT_MATRIX_MELDUNG,4,FALSE),"")</f>
        <v/>
      </c>
      <c r="K709" s="33"/>
    </row>
    <row r="710" spans="1:11" x14ac:dyDescent="0.2">
      <c r="A710" s="58">
        <v>449</v>
      </c>
      <c r="B710" s="59" t="str">
        <f>IF(INDEX(TABELLE_INPUT_MATRIX,A710,1)&gt;0,INDEX(TABELLE_INPUT_MATRIX,A710,1),"")</f>
        <v/>
      </c>
      <c r="C710" s="66" t="str">
        <f>IF(ISNUMBER($B710),VLOOKUP(INDEX(TABELLE_INPUT_MATRIX,A710,2),PUNKTTYP_MATRIX_MELDUNG,4,FALSE),"")</f>
        <v/>
      </c>
      <c r="D710" s="66"/>
      <c r="E710" s="91" t="str">
        <f>IF(ISNUMBER($B710),VLOOKUP(INDEX(TABELLE_INPUT_MATRIX,A710,3),MATERIAL_MATRIX_MELDUNG,4,FALSE),"")</f>
        <v/>
      </c>
      <c r="F710" s="121" t="str">
        <f>IF(ISNUMBER($B710),INDEX(TABELLE_INPUT_MATRIX,A710,5),"")</f>
        <v/>
      </c>
      <c r="G710" s="121" t="str">
        <f>IF(ISNUMBER($B710),INDEX(TABELLE_INPUT_MATRIX,A710,6),"")</f>
        <v/>
      </c>
      <c r="H710" s="121" t="str">
        <f>IF(ISNUMBER($B710),INDEX(TABELLE_INPUT_MATRIX,A710,7),"")</f>
        <v/>
      </c>
      <c r="I710" s="121" t="str">
        <f>IF(ISNUMBER($B710),INDEX(TABELLE_INPUT_MATRIX,A710,8),"")</f>
        <v/>
      </c>
      <c r="J710" s="121" t="str">
        <f>IF(ISNUMBER($B710),VLOOKUP(INDEX(TABELLE_INPUT_MATRIX,A710,4),GENAUIGKEIT_MATRIX_MELDUNG,4,FALSE),"")</f>
        <v/>
      </c>
      <c r="K710" s="33"/>
    </row>
    <row r="711" spans="1:11" ht="12.75" customHeight="1" x14ac:dyDescent="0.2">
      <c r="A711" s="58">
        <v>450</v>
      </c>
      <c r="B711" s="59" t="str">
        <f>IF(INDEX(TABELLE_INPUT_MATRIX,A711,1)&gt;0,INDEX(TABELLE_INPUT_MATRIX,A711,1),"")</f>
        <v/>
      </c>
      <c r="C711" s="66" t="str">
        <f>IF(ISNUMBER($B711),VLOOKUP(INDEX(TABELLE_INPUT_MATRIX,A711,2),PUNKTTYP_MATRIX_MELDUNG,4,FALSE),"")</f>
        <v/>
      </c>
      <c r="D711" s="66"/>
      <c r="E711" s="91" t="str">
        <f>IF(ISNUMBER($B711),VLOOKUP(INDEX(TABELLE_INPUT_MATRIX,A711,3),MATERIAL_MATRIX_MELDUNG,4,FALSE),"")</f>
        <v/>
      </c>
      <c r="F711" s="121" t="str">
        <f>IF(ISNUMBER($B711),INDEX(TABELLE_INPUT_MATRIX,A711,5),"")</f>
        <v/>
      </c>
      <c r="G711" s="121" t="str">
        <f>IF(ISNUMBER($B711),INDEX(TABELLE_INPUT_MATRIX,A711,6),"")</f>
        <v/>
      </c>
      <c r="H711" s="121" t="str">
        <f>IF(ISNUMBER($B711),INDEX(TABELLE_INPUT_MATRIX,A711,7),"")</f>
        <v/>
      </c>
      <c r="I711" s="121" t="str">
        <f>IF(ISNUMBER($B711),INDEX(TABELLE_INPUT_MATRIX,A711,8),"")</f>
        <v/>
      </c>
      <c r="J711" s="121" t="str">
        <f>IF(ISNUMBER($B711),VLOOKUP(INDEX(TABELLE_INPUT_MATRIX,A711,4),GENAUIGKEIT_MATRIX_MELDUNG,4,FALSE),"")</f>
        <v/>
      </c>
      <c r="K711" s="33"/>
    </row>
    <row r="712" spans="1:11" x14ac:dyDescent="0.2">
      <c r="E712" s="58"/>
      <c r="F712" s="58"/>
      <c r="G712" s="58"/>
      <c r="H712" s="58"/>
      <c r="I712" s="58"/>
      <c r="J712" s="58"/>
    </row>
    <row r="713" spans="1:11" x14ac:dyDescent="0.2">
      <c r="B713" s="58" t="str">
        <f>IF(B667&lt;&gt;"",MELDUNG_UNTERSCHRIFT_D_TEXT,"")</f>
        <v/>
      </c>
      <c r="I713" s="103" t="str">
        <f>IF(B667&lt;&gt;"",MELDUNG_MELDEDATUM_D_TEXT,"")</f>
        <v/>
      </c>
    </row>
    <row r="714" spans="1:11" ht="12.75" customHeight="1" x14ac:dyDescent="0.2">
      <c r="B714" s="58" t="str">
        <f>IF(B667&lt;&gt;"",MELDUNG_UNTERSCHRIFT_I_TEXT,"")</f>
        <v/>
      </c>
      <c r="E714" s="59"/>
      <c r="F714" s="59"/>
      <c r="G714" s="59"/>
      <c r="H714" s="59"/>
      <c r="I714" s="103" t="str">
        <f>IF(B667&lt;&gt;"",MELDUNG_MELDEDATUM_I_TEXT,"")</f>
        <v/>
      </c>
      <c r="J714" s="175" t="str">
        <f>IF(B667&lt;&gt;"",(IF(ANLAGE_MELDEDATUM_INPUT=0,"",ANLAGE_MELDEDATUM_INPUT)),"")</f>
        <v/>
      </c>
      <c r="K714" s="175"/>
    </row>
    <row r="715" spans="1:11" s="33" customFormat="1" ht="20.100000000000001" customHeight="1" x14ac:dyDescent="0.2">
      <c r="A715" s="58"/>
    </row>
    <row r="716" spans="1:11" s="33" customFormat="1" x14ac:dyDescent="0.2">
      <c r="A716" s="58"/>
      <c r="K716" s="103" t="str">
        <f>IF(B667&lt;&gt;"","Seite/pagina 12 von/di "&amp;MELDUNG_SEITENANZAHL_TEXT,"")</f>
        <v/>
      </c>
    </row>
    <row r="717" spans="1:11" x14ac:dyDescent="0.2">
      <c r="C717" s="58" t="s">
        <v>109</v>
      </c>
      <c r="E717" s="59"/>
      <c r="F717" s="59"/>
      <c r="G717" s="59"/>
      <c r="H717" s="59"/>
      <c r="I717" s="59"/>
      <c r="J717" s="59"/>
    </row>
    <row r="718" spans="1:11" ht="24.75" customHeight="1" x14ac:dyDescent="0.2">
      <c r="B718" s="106" t="s">
        <v>107</v>
      </c>
      <c r="C718" s="176" t="s">
        <v>132</v>
      </c>
      <c r="D718" s="177"/>
      <c r="E718" s="177"/>
      <c r="F718" s="177"/>
      <c r="G718" s="177"/>
      <c r="H718" s="177"/>
      <c r="I718" s="177"/>
      <c r="J718" s="177"/>
      <c r="K718" s="107"/>
    </row>
    <row r="719" spans="1:11" ht="12" customHeight="1" x14ac:dyDescent="0.2">
      <c r="B719" s="106" t="s">
        <v>108</v>
      </c>
      <c r="C719" s="108" t="s">
        <v>153</v>
      </c>
      <c r="D719" s="109"/>
      <c r="E719" s="110"/>
      <c r="F719" s="110"/>
      <c r="G719" s="110"/>
      <c r="H719" s="110"/>
      <c r="I719" s="110"/>
      <c r="J719" s="110"/>
      <c r="K719" s="107"/>
    </row>
    <row r="720" spans="1:11" ht="23.25" customHeight="1" x14ac:dyDescent="0.2">
      <c r="B720" s="106" t="s">
        <v>280</v>
      </c>
      <c r="C720" s="178" t="s">
        <v>291</v>
      </c>
      <c r="D720" s="178"/>
      <c r="E720" s="178"/>
      <c r="F720" s="178"/>
      <c r="G720" s="178"/>
      <c r="H720" s="178"/>
      <c r="I720" s="178"/>
      <c r="J720" s="178"/>
    </row>
    <row r="721" spans="1:10" x14ac:dyDescent="0.2">
      <c r="E721" s="59"/>
      <c r="F721" s="59"/>
      <c r="G721" s="59"/>
      <c r="H721" s="59"/>
      <c r="I721" s="59"/>
      <c r="J721" s="59"/>
    </row>
    <row r="722" spans="1:10" x14ac:dyDescent="0.2">
      <c r="B722" s="111" t="s">
        <v>63</v>
      </c>
      <c r="C722" s="112" t="s">
        <v>97</v>
      </c>
      <c r="D722" s="113"/>
      <c r="E722" s="114" t="s">
        <v>80</v>
      </c>
      <c r="F722" s="114" t="s">
        <v>99</v>
      </c>
      <c r="G722" s="114" t="s">
        <v>101</v>
      </c>
      <c r="H722" s="114" t="s">
        <v>102</v>
      </c>
      <c r="I722" s="114" t="s">
        <v>103</v>
      </c>
      <c r="J722" s="114" t="s">
        <v>81</v>
      </c>
    </row>
    <row r="723" spans="1:10" x14ac:dyDescent="0.2">
      <c r="B723" s="115" t="s">
        <v>64</v>
      </c>
      <c r="C723" s="116" t="s">
        <v>98</v>
      </c>
      <c r="D723" s="117"/>
      <c r="E723" s="118" t="s">
        <v>83</v>
      </c>
      <c r="F723" s="118" t="s">
        <v>100</v>
      </c>
      <c r="G723" s="118" t="s">
        <v>104</v>
      </c>
      <c r="H723" s="118" t="s">
        <v>105</v>
      </c>
      <c r="I723" s="118" t="s">
        <v>106</v>
      </c>
      <c r="J723" s="118" t="s">
        <v>84</v>
      </c>
    </row>
    <row r="724" spans="1:10" ht="15.75" x14ac:dyDescent="0.2">
      <c r="B724" s="119"/>
      <c r="C724" s="73"/>
      <c r="D724" s="75"/>
      <c r="E724" s="120" t="s">
        <v>107</v>
      </c>
      <c r="F724" s="120" t="s">
        <v>108</v>
      </c>
      <c r="G724" s="120" t="s">
        <v>108</v>
      </c>
      <c r="H724" s="119" t="s">
        <v>112</v>
      </c>
      <c r="I724" s="119" t="s">
        <v>112</v>
      </c>
      <c r="J724" s="120" t="s">
        <v>280</v>
      </c>
    </row>
    <row r="725" spans="1:10" x14ac:dyDescent="0.2">
      <c r="A725" s="58">
        <v>451</v>
      </c>
      <c r="B725" s="59" t="str">
        <f t="shared" ref="B725:B764" si="88">IF(INDEX(TABELLE_INPUT_MATRIX,A725,1)&gt;0,INDEX(TABELLE_INPUT_MATRIX,A725,1),"")</f>
        <v/>
      </c>
      <c r="C725" s="66" t="str">
        <f t="shared" ref="C725:C764" si="89">IF(ISNUMBER($B725),VLOOKUP(INDEX(TABELLE_INPUT_MATRIX,A725,2),PUNKTTYP_MATRIX_MELDUNG,4,FALSE),"")</f>
        <v/>
      </c>
      <c r="D725" s="66"/>
      <c r="E725" s="91" t="str">
        <f t="shared" ref="E725:E764" si="90">IF(ISNUMBER($B725),VLOOKUP(INDEX(TABELLE_INPUT_MATRIX,A725,3),MATERIAL_MATRIX_MELDUNG,4,FALSE),"")</f>
        <v/>
      </c>
      <c r="F725" s="121" t="str">
        <f t="shared" ref="F725:F764" si="91">IF(ISNUMBER($B725),INDEX(TABELLE_INPUT_MATRIX,A725,5),"")</f>
        <v/>
      </c>
      <c r="G725" s="121" t="str">
        <f t="shared" ref="G725:G764" si="92">IF(ISNUMBER($B725),INDEX(TABELLE_INPUT_MATRIX,A725,6),"")</f>
        <v/>
      </c>
      <c r="H725" s="121" t="str">
        <f t="shared" ref="H725:H764" si="93">IF(ISNUMBER($B725),INDEX(TABELLE_INPUT_MATRIX,A725,7),"")</f>
        <v/>
      </c>
      <c r="I725" s="121" t="str">
        <f t="shared" ref="I725:I764" si="94">IF(ISNUMBER($B725),INDEX(TABELLE_INPUT_MATRIX,A725,8),"")</f>
        <v/>
      </c>
      <c r="J725" s="121" t="str">
        <f t="shared" ref="J725:J764" si="95">IF(ISNUMBER($B725),VLOOKUP(INDEX(TABELLE_INPUT_MATRIX,A725,4),GENAUIGKEIT_MATRIX_MELDUNG,4,FALSE),"")</f>
        <v/>
      </c>
    </row>
    <row r="726" spans="1:10" x14ac:dyDescent="0.2">
      <c r="A726" s="58">
        <v>452</v>
      </c>
      <c r="B726" s="59" t="str">
        <f t="shared" si="88"/>
        <v/>
      </c>
      <c r="C726" s="66" t="str">
        <f t="shared" si="89"/>
        <v/>
      </c>
      <c r="D726" s="66"/>
      <c r="E726" s="91" t="str">
        <f t="shared" si="90"/>
        <v/>
      </c>
      <c r="F726" s="121" t="str">
        <f t="shared" si="91"/>
        <v/>
      </c>
      <c r="G726" s="121" t="str">
        <f t="shared" si="92"/>
        <v/>
      </c>
      <c r="H726" s="121" t="str">
        <f t="shared" si="93"/>
        <v/>
      </c>
      <c r="I726" s="121" t="str">
        <f t="shared" si="94"/>
        <v/>
      </c>
      <c r="J726" s="121" t="str">
        <f t="shared" si="95"/>
        <v/>
      </c>
    </row>
    <row r="727" spans="1:10" x14ac:dyDescent="0.2">
      <c r="A727" s="58">
        <v>453</v>
      </c>
      <c r="B727" s="59" t="str">
        <f t="shared" si="88"/>
        <v/>
      </c>
      <c r="C727" s="66" t="str">
        <f t="shared" si="89"/>
        <v/>
      </c>
      <c r="D727" s="66"/>
      <c r="E727" s="91" t="str">
        <f t="shared" si="90"/>
        <v/>
      </c>
      <c r="F727" s="121" t="str">
        <f t="shared" si="91"/>
        <v/>
      </c>
      <c r="G727" s="121" t="str">
        <f t="shared" si="92"/>
        <v/>
      </c>
      <c r="H727" s="121" t="str">
        <f t="shared" si="93"/>
        <v/>
      </c>
      <c r="I727" s="121" t="str">
        <f t="shared" si="94"/>
        <v/>
      </c>
      <c r="J727" s="121" t="str">
        <f t="shared" si="95"/>
        <v/>
      </c>
    </row>
    <row r="728" spans="1:10" x14ac:dyDescent="0.2">
      <c r="A728" s="58">
        <v>454</v>
      </c>
      <c r="B728" s="59" t="str">
        <f t="shared" si="88"/>
        <v/>
      </c>
      <c r="C728" s="66" t="str">
        <f t="shared" si="89"/>
        <v/>
      </c>
      <c r="D728" s="66"/>
      <c r="E728" s="91" t="str">
        <f t="shared" si="90"/>
        <v/>
      </c>
      <c r="F728" s="121" t="str">
        <f t="shared" si="91"/>
        <v/>
      </c>
      <c r="G728" s="121" t="str">
        <f t="shared" si="92"/>
        <v/>
      </c>
      <c r="H728" s="121" t="str">
        <f t="shared" si="93"/>
        <v/>
      </c>
      <c r="I728" s="121" t="str">
        <f t="shared" si="94"/>
        <v/>
      </c>
      <c r="J728" s="121" t="str">
        <f t="shared" si="95"/>
        <v/>
      </c>
    </row>
    <row r="729" spans="1:10" x14ac:dyDescent="0.2">
      <c r="A729" s="58">
        <v>455</v>
      </c>
      <c r="B729" s="59" t="str">
        <f t="shared" si="88"/>
        <v/>
      </c>
      <c r="C729" s="66" t="str">
        <f t="shared" si="89"/>
        <v/>
      </c>
      <c r="D729" s="66"/>
      <c r="E729" s="91" t="str">
        <f t="shared" si="90"/>
        <v/>
      </c>
      <c r="F729" s="121" t="str">
        <f t="shared" si="91"/>
        <v/>
      </c>
      <c r="G729" s="121" t="str">
        <f t="shared" si="92"/>
        <v/>
      </c>
      <c r="H729" s="121" t="str">
        <f t="shared" si="93"/>
        <v/>
      </c>
      <c r="I729" s="121" t="str">
        <f t="shared" si="94"/>
        <v/>
      </c>
      <c r="J729" s="121" t="str">
        <f t="shared" si="95"/>
        <v/>
      </c>
    </row>
    <row r="730" spans="1:10" x14ac:dyDescent="0.2">
      <c r="A730" s="58">
        <v>456</v>
      </c>
      <c r="B730" s="59" t="str">
        <f t="shared" si="88"/>
        <v/>
      </c>
      <c r="C730" s="66" t="str">
        <f t="shared" si="89"/>
        <v/>
      </c>
      <c r="D730" s="66"/>
      <c r="E730" s="91" t="str">
        <f t="shared" si="90"/>
        <v/>
      </c>
      <c r="F730" s="121" t="str">
        <f t="shared" si="91"/>
        <v/>
      </c>
      <c r="G730" s="121" t="str">
        <f t="shared" si="92"/>
        <v/>
      </c>
      <c r="H730" s="121" t="str">
        <f t="shared" si="93"/>
        <v/>
      </c>
      <c r="I730" s="121" t="str">
        <f t="shared" si="94"/>
        <v/>
      </c>
      <c r="J730" s="121" t="str">
        <f t="shared" si="95"/>
        <v/>
      </c>
    </row>
    <row r="731" spans="1:10" x14ac:dyDescent="0.2">
      <c r="A731" s="58">
        <v>457</v>
      </c>
      <c r="B731" s="59" t="str">
        <f t="shared" si="88"/>
        <v/>
      </c>
      <c r="C731" s="66" t="str">
        <f t="shared" si="89"/>
        <v/>
      </c>
      <c r="D731" s="66"/>
      <c r="E731" s="91" t="str">
        <f t="shared" si="90"/>
        <v/>
      </c>
      <c r="F731" s="121" t="str">
        <f t="shared" si="91"/>
        <v/>
      </c>
      <c r="G731" s="121" t="str">
        <f t="shared" si="92"/>
        <v/>
      </c>
      <c r="H731" s="121" t="str">
        <f t="shared" si="93"/>
        <v/>
      </c>
      <c r="I731" s="121" t="str">
        <f t="shared" si="94"/>
        <v/>
      </c>
      <c r="J731" s="121" t="str">
        <f t="shared" si="95"/>
        <v/>
      </c>
    </row>
    <row r="732" spans="1:10" x14ac:dyDescent="0.2">
      <c r="A732" s="58">
        <v>458</v>
      </c>
      <c r="B732" s="59" t="str">
        <f t="shared" si="88"/>
        <v/>
      </c>
      <c r="C732" s="66" t="str">
        <f t="shared" si="89"/>
        <v/>
      </c>
      <c r="D732" s="66"/>
      <c r="E732" s="91" t="str">
        <f t="shared" si="90"/>
        <v/>
      </c>
      <c r="F732" s="121" t="str">
        <f t="shared" si="91"/>
        <v/>
      </c>
      <c r="G732" s="121" t="str">
        <f t="shared" si="92"/>
        <v/>
      </c>
      <c r="H732" s="121" t="str">
        <f t="shared" si="93"/>
        <v/>
      </c>
      <c r="I732" s="121" t="str">
        <f t="shared" si="94"/>
        <v/>
      </c>
      <c r="J732" s="121" t="str">
        <f t="shared" si="95"/>
        <v/>
      </c>
    </row>
    <row r="733" spans="1:10" x14ac:dyDescent="0.2">
      <c r="A733" s="58">
        <v>459</v>
      </c>
      <c r="B733" s="59" t="str">
        <f t="shared" si="88"/>
        <v/>
      </c>
      <c r="C733" s="66" t="str">
        <f t="shared" si="89"/>
        <v/>
      </c>
      <c r="D733" s="66"/>
      <c r="E733" s="91" t="str">
        <f t="shared" si="90"/>
        <v/>
      </c>
      <c r="F733" s="121" t="str">
        <f t="shared" si="91"/>
        <v/>
      </c>
      <c r="G733" s="121" t="str">
        <f t="shared" si="92"/>
        <v/>
      </c>
      <c r="H733" s="121" t="str">
        <f t="shared" si="93"/>
        <v/>
      </c>
      <c r="I733" s="121" t="str">
        <f t="shared" si="94"/>
        <v/>
      </c>
      <c r="J733" s="121" t="str">
        <f t="shared" si="95"/>
        <v/>
      </c>
    </row>
    <row r="734" spans="1:10" x14ac:dyDescent="0.2">
      <c r="A734" s="58">
        <v>460</v>
      </c>
      <c r="B734" s="59" t="str">
        <f t="shared" si="88"/>
        <v/>
      </c>
      <c r="C734" s="66" t="str">
        <f t="shared" si="89"/>
        <v/>
      </c>
      <c r="D734" s="66"/>
      <c r="E734" s="91" t="str">
        <f t="shared" si="90"/>
        <v/>
      </c>
      <c r="F734" s="121" t="str">
        <f t="shared" si="91"/>
        <v/>
      </c>
      <c r="G734" s="121" t="str">
        <f t="shared" si="92"/>
        <v/>
      </c>
      <c r="H734" s="121" t="str">
        <f t="shared" si="93"/>
        <v/>
      </c>
      <c r="I734" s="121" t="str">
        <f t="shared" si="94"/>
        <v/>
      </c>
      <c r="J734" s="121" t="str">
        <f t="shared" si="95"/>
        <v/>
      </c>
    </row>
    <row r="735" spans="1:10" x14ac:dyDescent="0.2">
      <c r="A735" s="58">
        <v>461</v>
      </c>
      <c r="B735" s="59" t="str">
        <f t="shared" si="88"/>
        <v/>
      </c>
      <c r="C735" s="66" t="str">
        <f t="shared" si="89"/>
        <v/>
      </c>
      <c r="D735" s="66"/>
      <c r="E735" s="91" t="str">
        <f t="shared" si="90"/>
        <v/>
      </c>
      <c r="F735" s="121" t="str">
        <f t="shared" si="91"/>
        <v/>
      </c>
      <c r="G735" s="121" t="str">
        <f t="shared" si="92"/>
        <v/>
      </c>
      <c r="H735" s="121" t="str">
        <f t="shared" si="93"/>
        <v/>
      </c>
      <c r="I735" s="121" t="str">
        <f t="shared" si="94"/>
        <v/>
      </c>
      <c r="J735" s="121" t="str">
        <f t="shared" si="95"/>
        <v/>
      </c>
    </row>
    <row r="736" spans="1:10" x14ac:dyDescent="0.2">
      <c r="A736" s="58">
        <v>462</v>
      </c>
      <c r="B736" s="59" t="str">
        <f t="shared" si="88"/>
        <v/>
      </c>
      <c r="C736" s="66" t="str">
        <f t="shared" si="89"/>
        <v/>
      </c>
      <c r="D736" s="66"/>
      <c r="E736" s="91" t="str">
        <f t="shared" si="90"/>
        <v/>
      </c>
      <c r="F736" s="121" t="str">
        <f t="shared" si="91"/>
        <v/>
      </c>
      <c r="G736" s="121" t="str">
        <f t="shared" si="92"/>
        <v/>
      </c>
      <c r="H736" s="121" t="str">
        <f t="shared" si="93"/>
        <v/>
      </c>
      <c r="I736" s="121" t="str">
        <f t="shared" si="94"/>
        <v/>
      </c>
      <c r="J736" s="121" t="str">
        <f t="shared" si="95"/>
        <v/>
      </c>
    </row>
    <row r="737" spans="1:10" x14ac:dyDescent="0.2">
      <c r="A737" s="58">
        <v>463</v>
      </c>
      <c r="B737" s="59" t="str">
        <f t="shared" si="88"/>
        <v/>
      </c>
      <c r="C737" s="66" t="str">
        <f t="shared" si="89"/>
        <v/>
      </c>
      <c r="D737" s="66"/>
      <c r="E737" s="91" t="str">
        <f t="shared" si="90"/>
        <v/>
      </c>
      <c r="F737" s="121" t="str">
        <f t="shared" si="91"/>
        <v/>
      </c>
      <c r="G737" s="121" t="str">
        <f t="shared" si="92"/>
        <v/>
      </c>
      <c r="H737" s="121" t="str">
        <f t="shared" si="93"/>
        <v/>
      </c>
      <c r="I737" s="121" t="str">
        <f t="shared" si="94"/>
        <v/>
      </c>
      <c r="J737" s="121" t="str">
        <f t="shared" si="95"/>
        <v/>
      </c>
    </row>
    <row r="738" spans="1:10" x14ac:dyDescent="0.2">
      <c r="A738" s="58">
        <v>464</v>
      </c>
      <c r="B738" s="59" t="str">
        <f t="shared" si="88"/>
        <v/>
      </c>
      <c r="C738" s="66" t="str">
        <f t="shared" si="89"/>
        <v/>
      </c>
      <c r="D738" s="66"/>
      <c r="E738" s="91" t="str">
        <f t="shared" si="90"/>
        <v/>
      </c>
      <c r="F738" s="121" t="str">
        <f t="shared" si="91"/>
        <v/>
      </c>
      <c r="G738" s="121" t="str">
        <f t="shared" si="92"/>
        <v/>
      </c>
      <c r="H738" s="121" t="str">
        <f t="shared" si="93"/>
        <v/>
      </c>
      <c r="I738" s="121" t="str">
        <f t="shared" si="94"/>
        <v/>
      </c>
      <c r="J738" s="121" t="str">
        <f t="shared" si="95"/>
        <v/>
      </c>
    </row>
    <row r="739" spans="1:10" x14ac:dyDescent="0.2">
      <c r="A739" s="58">
        <v>465</v>
      </c>
      <c r="B739" s="59" t="str">
        <f t="shared" si="88"/>
        <v/>
      </c>
      <c r="C739" s="66" t="str">
        <f t="shared" si="89"/>
        <v/>
      </c>
      <c r="D739" s="66"/>
      <c r="E739" s="91" t="str">
        <f t="shared" si="90"/>
        <v/>
      </c>
      <c r="F739" s="121" t="str">
        <f t="shared" si="91"/>
        <v/>
      </c>
      <c r="G739" s="121" t="str">
        <f t="shared" si="92"/>
        <v/>
      </c>
      <c r="H739" s="121" t="str">
        <f t="shared" si="93"/>
        <v/>
      </c>
      <c r="I739" s="121" t="str">
        <f t="shared" si="94"/>
        <v/>
      </c>
      <c r="J739" s="121" t="str">
        <f t="shared" si="95"/>
        <v/>
      </c>
    </row>
    <row r="740" spans="1:10" x14ac:dyDescent="0.2">
      <c r="A740" s="58">
        <v>466</v>
      </c>
      <c r="B740" s="59" t="str">
        <f t="shared" si="88"/>
        <v/>
      </c>
      <c r="C740" s="66" t="str">
        <f t="shared" si="89"/>
        <v/>
      </c>
      <c r="D740" s="66"/>
      <c r="E740" s="91" t="str">
        <f t="shared" si="90"/>
        <v/>
      </c>
      <c r="F740" s="121" t="str">
        <f t="shared" si="91"/>
        <v/>
      </c>
      <c r="G740" s="121" t="str">
        <f t="shared" si="92"/>
        <v/>
      </c>
      <c r="H740" s="121" t="str">
        <f t="shared" si="93"/>
        <v/>
      </c>
      <c r="I740" s="121" t="str">
        <f t="shared" si="94"/>
        <v/>
      </c>
      <c r="J740" s="121" t="str">
        <f t="shared" si="95"/>
        <v/>
      </c>
    </row>
    <row r="741" spans="1:10" x14ac:dyDescent="0.2">
      <c r="A741" s="58">
        <v>467</v>
      </c>
      <c r="B741" s="59" t="str">
        <f t="shared" si="88"/>
        <v/>
      </c>
      <c r="C741" s="66" t="str">
        <f t="shared" si="89"/>
        <v/>
      </c>
      <c r="D741" s="66"/>
      <c r="E741" s="91" t="str">
        <f t="shared" si="90"/>
        <v/>
      </c>
      <c r="F741" s="121" t="str">
        <f t="shared" si="91"/>
        <v/>
      </c>
      <c r="G741" s="121" t="str">
        <f t="shared" si="92"/>
        <v/>
      </c>
      <c r="H741" s="121" t="str">
        <f t="shared" si="93"/>
        <v/>
      </c>
      <c r="I741" s="121" t="str">
        <f t="shared" si="94"/>
        <v/>
      </c>
      <c r="J741" s="121" t="str">
        <f t="shared" si="95"/>
        <v/>
      </c>
    </row>
    <row r="742" spans="1:10" x14ac:dyDescent="0.2">
      <c r="A742" s="58">
        <v>468</v>
      </c>
      <c r="B742" s="59" t="str">
        <f t="shared" si="88"/>
        <v/>
      </c>
      <c r="C742" s="66" t="str">
        <f t="shared" si="89"/>
        <v/>
      </c>
      <c r="D742" s="66"/>
      <c r="E742" s="91" t="str">
        <f t="shared" si="90"/>
        <v/>
      </c>
      <c r="F742" s="121" t="str">
        <f t="shared" si="91"/>
        <v/>
      </c>
      <c r="G742" s="121" t="str">
        <f t="shared" si="92"/>
        <v/>
      </c>
      <c r="H742" s="121" t="str">
        <f t="shared" si="93"/>
        <v/>
      </c>
      <c r="I742" s="121" t="str">
        <f t="shared" si="94"/>
        <v/>
      </c>
      <c r="J742" s="121" t="str">
        <f t="shared" si="95"/>
        <v/>
      </c>
    </row>
    <row r="743" spans="1:10" x14ac:dyDescent="0.2">
      <c r="A743" s="58">
        <v>469</v>
      </c>
      <c r="B743" s="59" t="str">
        <f t="shared" si="88"/>
        <v/>
      </c>
      <c r="C743" s="66" t="str">
        <f t="shared" si="89"/>
        <v/>
      </c>
      <c r="D743" s="66"/>
      <c r="E743" s="91" t="str">
        <f t="shared" si="90"/>
        <v/>
      </c>
      <c r="F743" s="121" t="str">
        <f t="shared" si="91"/>
        <v/>
      </c>
      <c r="G743" s="121" t="str">
        <f t="shared" si="92"/>
        <v/>
      </c>
      <c r="H743" s="121" t="str">
        <f t="shared" si="93"/>
        <v/>
      </c>
      <c r="I743" s="121" t="str">
        <f t="shared" si="94"/>
        <v/>
      </c>
      <c r="J743" s="121" t="str">
        <f t="shared" si="95"/>
        <v/>
      </c>
    </row>
    <row r="744" spans="1:10" x14ac:dyDescent="0.2">
      <c r="A744" s="58">
        <v>470</v>
      </c>
      <c r="B744" s="59" t="str">
        <f t="shared" si="88"/>
        <v/>
      </c>
      <c r="C744" s="66" t="str">
        <f t="shared" si="89"/>
        <v/>
      </c>
      <c r="D744" s="66"/>
      <c r="E744" s="91" t="str">
        <f t="shared" si="90"/>
        <v/>
      </c>
      <c r="F744" s="121" t="str">
        <f t="shared" si="91"/>
        <v/>
      </c>
      <c r="G744" s="121" t="str">
        <f t="shared" si="92"/>
        <v/>
      </c>
      <c r="H744" s="121" t="str">
        <f t="shared" si="93"/>
        <v/>
      </c>
      <c r="I744" s="121" t="str">
        <f t="shared" si="94"/>
        <v/>
      </c>
      <c r="J744" s="121" t="str">
        <f t="shared" si="95"/>
        <v/>
      </c>
    </row>
    <row r="745" spans="1:10" x14ac:dyDescent="0.2">
      <c r="A745" s="58">
        <v>471</v>
      </c>
      <c r="B745" s="59" t="str">
        <f t="shared" si="88"/>
        <v/>
      </c>
      <c r="C745" s="66" t="str">
        <f t="shared" si="89"/>
        <v/>
      </c>
      <c r="D745" s="66"/>
      <c r="E745" s="91" t="str">
        <f t="shared" si="90"/>
        <v/>
      </c>
      <c r="F745" s="121" t="str">
        <f t="shared" si="91"/>
        <v/>
      </c>
      <c r="G745" s="121" t="str">
        <f t="shared" si="92"/>
        <v/>
      </c>
      <c r="H745" s="121" t="str">
        <f t="shared" si="93"/>
        <v/>
      </c>
      <c r="I745" s="121" t="str">
        <f t="shared" si="94"/>
        <v/>
      </c>
      <c r="J745" s="121" t="str">
        <f t="shared" si="95"/>
        <v/>
      </c>
    </row>
    <row r="746" spans="1:10" x14ac:dyDescent="0.2">
      <c r="A746" s="58">
        <v>472</v>
      </c>
      <c r="B746" s="59" t="str">
        <f t="shared" si="88"/>
        <v/>
      </c>
      <c r="C746" s="66" t="str">
        <f t="shared" si="89"/>
        <v/>
      </c>
      <c r="D746" s="66"/>
      <c r="E746" s="91" t="str">
        <f t="shared" si="90"/>
        <v/>
      </c>
      <c r="F746" s="121" t="str">
        <f t="shared" si="91"/>
        <v/>
      </c>
      <c r="G746" s="121" t="str">
        <f t="shared" si="92"/>
        <v/>
      </c>
      <c r="H746" s="121" t="str">
        <f t="shared" si="93"/>
        <v/>
      </c>
      <c r="I746" s="121" t="str">
        <f t="shared" si="94"/>
        <v/>
      </c>
      <c r="J746" s="121" t="str">
        <f t="shared" si="95"/>
        <v/>
      </c>
    </row>
    <row r="747" spans="1:10" x14ac:dyDescent="0.2">
      <c r="A747" s="58">
        <v>473</v>
      </c>
      <c r="B747" s="59" t="str">
        <f t="shared" si="88"/>
        <v/>
      </c>
      <c r="C747" s="66" t="str">
        <f t="shared" si="89"/>
        <v/>
      </c>
      <c r="D747" s="66"/>
      <c r="E747" s="91" t="str">
        <f t="shared" si="90"/>
        <v/>
      </c>
      <c r="F747" s="121" t="str">
        <f t="shared" si="91"/>
        <v/>
      </c>
      <c r="G747" s="121" t="str">
        <f t="shared" si="92"/>
        <v/>
      </c>
      <c r="H747" s="121" t="str">
        <f t="shared" si="93"/>
        <v/>
      </c>
      <c r="I747" s="121" t="str">
        <f t="shared" si="94"/>
        <v/>
      </c>
      <c r="J747" s="121" t="str">
        <f t="shared" si="95"/>
        <v/>
      </c>
    </row>
    <row r="748" spans="1:10" x14ac:dyDescent="0.2">
      <c r="A748" s="58">
        <v>474</v>
      </c>
      <c r="B748" s="59" t="str">
        <f t="shared" si="88"/>
        <v/>
      </c>
      <c r="C748" s="66" t="str">
        <f t="shared" si="89"/>
        <v/>
      </c>
      <c r="D748" s="66"/>
      <c r="E748" s="91" t="str">
        <f t="shared" si="90"/>
        <v/>
      </c>
      <c r="F748" s="121" t="str">
        <f t="shared" si="91"/>
        <v/>
      </c>
      <c r="G748" s="121" t="str">
        <f t="shared" si="92"/>
        <v/>
      </c>
      <c r="H748" s="121" t="str">
        <f t="shared" si="93"/>
        <v/>
      </c>
      <c r="I748" s="121" t="str">
        <f t="shared" si="94"/>
        <v/>
      </c>
      <c r="J748" s="121" t="str">
        <f t="shared" si="95"/>
        <v/>
      </c>
    </row>
    <row r="749" spans="1:10" x14ac:dyDescent="0.2">
      <c r="A749" s="58">
        <v>475</v>
      </c>
      <c r="B749" s="59" t="str">
        <f t="shared" si="88"/>
        <v/>
      </c>
      <c r="C749" s="66" t="str">
        <f t="shared" si="89"/>
        <v/>
      </c>
      <c r="D749" s="66"/>
      <c r="E749" s="91" t="str">
        <f t="shared" si="90"/>
        <v/>
      </c>
      <c r="F749" s="121" t="str">
        <f t="shared" si="91"/>
        <v/>
      </c>
      <c r="G749" s="121" t="str">
        <f t="shared" si="92"/>
        <v/>
      </c>
      <c r="H749" s="121" t="str">
        <f t="shared" si="93"/>
        <v/>
      </c>
      <c r="I749" s="121" t="str">
        <f t="shared" si="94"/>
        <v/>
      </c>
      <c r="J749" s="121" t="str">
        <f t="shared" si="95"/>
        <v/>
      </c>
    </row>
    <row r="750" spans="1:10" x14ac:dyDescent="0.2">
      <c r="A750" s="58">
        <v>476</v>
      </c>
      <c r="B750" s="59" t="str">
        <f t="shared" si="88"/>
        <v/>
      </c>
      <c r="C750" s="66" t="str">
        <f t="shared" si="89"/>
        <v/>
      </c>
      <c r="D750" s="66"/>
      <c r="E750" s="91" t="str">
        <f t="shared" si="90"/>
        <v/>
      </c>
      <c r="F750" s="121" t="str">
        <f t="shared" si="91"/>
        <v/>
      </c>
      <c r="G750" s="121" t="str">
        <f t="shared" si="92"/>
        <v/>
      </c>
      <c r="H750" s="121" t="str">
        <f t="shared" si="93"/>
        <v/>
      </c>
      <c r="I750" s="121" t="str">
        <f t="shared" si="94"/>
        <v/>
      </c>
      <c r="J750" s="121" t="str">
        <f t="shared" si="95"/>
        <v/>
      </c>
    </row>
    <row r="751" spans="1:10" x14ac:dyDescent="0.2">
      <c r="A751" s="58">
        <v>477</v>
      </c>
      <c r="B751" s="59" t="str">
        <f t="shared" si="88"/>
        <v/>
      </c>
      <c r="C751" s="66" t="str">
        <f t="shared" si="89"/>
        <v/>
      </c>
      <c r="D751" s="66"/>
      <c r="E751" s="91" t="str">
        <f t="shared" si="90"/>
        <v/>
      </c>
      <c r="F751" s="121" t="str">
        <f t="shared" si="91"/>
        <v/>
      </c>
      <c r="G751" s="121" t="str">
        <f t="shared" si="92"/>
        <v/>
      </c>
      <c r="H751" s="121" t="str">
        <f t="shared" si="93"/>
        <v/>
      </c>
      <c r="I751" s="121" t="str">
        <f t="shared" si="94"/>
        <v/>
      </c>
      <c r="J751" s="121" t="str">
        <f t="shared" si="95"/>
        <v/>
      </c>
    </row>
    <row r="752" spans="1:10" x14ac:dyDescent="0.2">
      <c r="A752" s="58">
        <v>478</v>
      </c>
      <c r="B752" s="59" t="str">
        <f t="shared" si="88"/>
        <v/>
      </c>
      <c r="C752" s="66" t="str">
        <f t="shared" si="89"/>
        <v/>
      </c>
      <c r="D752" s="66"/>
      <c r="E752" s="91" t="str">
        <f t="shared" si="90"/>
        <v/>
      </c>
      <c r="F752" s="121" t="str">
        <f t="shared" si="91"/>
        <v/>
      </c>
      <c r="G752" s="121" t="str">
        <f t="shared" si="92"/>
        <v/>
      </c>
      <c r="H752" s="121" t="str">
        <f t="shared" si="93"/>
        <v/>
      </c>
      <c r="I752" s="121" t="str">
        <f t="shared" si="94"/>
        <v/>
      </c>
      <c r="J752" s="121" t="str">
        <f t="shared" si="95"/>
        <v/>
      </c>
    </row>
    <row r="753" spans="1:11" x14ac:dyDescent="0.2">
      <c r="A753" s="58">
        <v>479</v>
      </c>
      <c r="B753" s="59" t="str">
        <f t="shared" si="88"/>
        <v/>
      </c>
      <c r="C753" s="66" t="str">
        <f t="shared" si="89"/>
        <v/>
      </c>
      <c r="D753" s="66"/>
      <c r="E753" s="91" t="str">
        <f t="shared" si="90"/>
        <v/>
      </c>
      <c r="F753" s="121" t="str">
        <f t="shared" si="91"/>
        <v/>
      </c>
      <c r="G753" s="121" t="str">
        <f t="shared" si="92"/>
        <v/>
      </c>
      <c r="H753" s="121" t="str">
        <f t="shared" si="93"/>
        <v/>
      </c>
      <c r="I753" s="121" t="str">
        <f t="shared" si="94"/>
        <v/>
      </c>
      <c r="J753" s="121" t="str">
        <f t="shared" si="95"/>
        <v/>
      </c>
    </row>
    <row r="754" spans="1:11" x14ac:dyDescent="0.2">
      <c r="A754" s="58">
        <v>480</v>
      </c>
      <c r="B754" s="59" t="str">
        <f t="shared" si="88"/>
        <v/>
      </c>
      <c r="C754" s="66" t="str">
        <f t="shared" si="89"/>
        <v/>
      </c>
      <c r="D754" s="66"/>
      <c r="E754" s="91" t="str">
        <f t="shared" si="90"/>
        <v/>
      </c>
      <c r="F754" s="121" t="str">
        <f t="shared" si="91"/>
        <v/>
      </c>
      <c r="G754" s="121" t="str">
        <f t="shared" si="92"/>
        <v/>
      </c>
      <c r="H754" s="121" t="str">
        <f t="shared" si="93"/>
        <v/>
      </c>
      <c r="I754" s="121" t="str">
        <f t="shared" si="94"/>
        <v/>
      </c>
      <c r="J754" s="121" t="str">
        <f t="shared" si="95"/>
        <v/>
      </c>
    </row>
    <row r="755" spans="1:11" x14ac:dyDescent="0.2">
      <c r="A755" s="58">
        <v>481</v>
      </c>
      <c r="B755" s="59" t="str">
        <f t="shared" si="88"/>
        <v/>
      </c>
      <c r="C755" s="66" t="str">
        <f t="shared" si="89"/>
        <v/>
      </c>
      <c r="D755" s="66"/>
      <c r="E755" s="91" t="str">
        <f t="shared" si="90"/>
        <v/>
      </c>
      <c r="F755" s="121" t="str">
        <f t="shared" si="91"/>
        <v/>
      </c>
      <c r="G755" s="121" t="str">
        <f t="shared" si="92"/>
        <v/>
      </c>
      <c r="H755" s="121" t="str">
        <f t="shared" si="93"/>
        <v/>
      </c>
      <c r="I755" s="121" t="str">
        <f t="shared" si="94"/>
        <v/>
      </c>
      <c r="J755" s="121" t="str">
        <f t="shared" si="95"/>
        <v/>
      </c>
    </row>
    <row r="756" spans="1:11" x14ac:dyDescent="0.2">
      <c r="A756" s="58">
        <v>482</v>
      </c>
      <c r="B756" s="59" t="str">
        <f t="shared" si="88"/>
        <v/>
      </c>
      <c r="C756" s="66" t="str">
        <f t="shared" si="89"/>
        <v/>
      </c>
      <c r="D756" s="66"/>
      <c r="E756" s="91" t="str">
        <f t="shared" si="90"/>
        <v/>
      </c>
      <c r="F756" s="121" t="str">
        <f t="shared" si="91"/>
        <v/>
      </c>
      <c r="G756" s="121" t="str">
        <f t="shared" si="92"/>
        <v/>
      </c>
      <c r="H756" s="121" t="str">
        <f t="shared" si="93"/>
        <v/>
      </c>
      <c r="I756" s="121" t="str">
        <f t="shared" si="94"/>
        <v/>
      </c>
      <c r="J756" s="121" t="str">
        <f t="shared" si="95"/>
        <v/>
      </c>
    </row>
    <row r="757" spans="1:11" x14ac:dyDescent="0.2">
      <c r="A757" s="58">
        <v>483</v>
      </c>
      <c r="B757" s="59" t="str">
        <f t="shared" si="88"/>
        <v/>
      </c>
      <c r="C757" s="66" t="str">
        <f t="shared" si="89"/>
        <v/>
      </c>
      <c r="D757" s="66"/>
      <c r="E757" s="91" t="str">
        <f t="shared" si="90"/>
        <v/>
      </c>
      <c r="F757" s="121" t="str">
        <f t="shared" si="91"/>
        <v/>
      </c>
      <c r="G757" s="121" t="str">
        <f t="shared" si="92"/>
        <v/>
      </c>
      <c r="H757" s="121" t="str">
        <f t="shared" si="93"/>
        <v/>
      </c>
      <c r="I757" s="121" t="str">
        <f t="shared" si="94"/>
        <v/>
      </c>
      <c r="J757" s="121" t="str">
        <f t="shared" si="95"/>
        <v/>
      </c>
    </row>
    <row r="758" spans="1:11" x14ac:dyDescent="0.2">
      <c r="A758" s="58">
        <v>484</v>
      </c>
      <c r="B758" s="59" t="str">
        <f t="shared" si="88"/>
        <v/>
      </c>
      <c r="C758" s="66" t="str">
        <f t="shared" si="89"/>
        <v/>
      </c>
      <c r="D758" s="66"/>
      <c r="E758" s="91" t="str">
        <f t="shared" si="90"/>
        <v/>
      </c>
      <c r="F758" s="121" t="str">
        <f t="shared" si="91"/>
        <v/>
      </c>
      <c r="G758" s="121" t="str">
        <f t="shared" si="92"/>
        <v/>
      </c>
      <c r="H758" s="121" t="str">
        <f t="shared" si="93"/>
        <v/>
      </c>
      <c r="I758" s="121" t="str">
        <f t="shared" si="94"/>
        <v/>
      </c>
      <c r="J758" s="121" t="str">
        <f t="shared" si="95"/>
        <v/>
      </c>
    </row>
    <row r="759" spans="1:11" x14ac:dyDescent="0.2">
      <c r="A759" s="58">
        <v>485</v>
      </c>
      <c r="B759" s="59" t="str">
        <f t="shared" si="88"/>
        <v/>
      </c>
      <c r="C759" s="66" t="str">
        <f t="shared" si="89"/>
        <v/>
      </c>
      <c r="D759" s="66"/>
      <c r="E759" s="91" t="str">
        <f t="shared" si="90"/>
        <v/>
      </c>
      <c r="F759" s="121" t="str">
        <f t="shared" si="91"/>
        <v/>
      </c>
      <c r="G759" s="121" t="str">
        <f t="shared" si="92"/>
        <v/>
      </c>
      <c r="H759" s="121" t="str">
        <f t="shared" si="93"/>
        <v/>
      </c>
      <c r="I759" s="121" t="str">
        <f t="shared" si="94"/>
        <v/>
      </c>
      <c r="J759" s="121" t="str">
        <f t="shared" si="95"/>
        <v/>
      </c>
    </row>
    <row r="760" spans="1:11" x14ac:dyDescent="0.2">
      <c r="A760" s="58">
        <v>486</v>
      </c>
      <c r="B760" s="59" t="str">
        <f t="shared" si="88"/>
        <v/>
      </c>
      <c r="C760" s="66" t="str">
        <f t="shared" si="89"/>
        <v/>
      </c>
      <c r="D760" s="66"/>
      <c r="E760" s="91" t="str">
        <f t="shared" si="90"/>
        <v/>
      </c>
      <c r="F760" s="121" t="str">
        <f t="shared" si="91"/>
        <v/>
      </c>
      <c r="G760" s="121" t="str">
        <f t="shared" si="92"/>
        <v/>
      </c>
      <c r="H760" s="121" t="str">
        <f t="shared" si="93"/>
        <v/>
      </c>
      <c r="I760" s="121" t="str">
        <f t="shared" si="94"/>
        <v/>
      </c>
      <c r="J760" s="121" t="str">
        <f t="shared" si="95"/>
        <v/>
      </c>
    </row>
    <row r="761" spans="1:11" x14ac:dyDescent="0.2">
      <c r="A761" s="58">
        <v>487</v>
      </c>
      <c r="B761" s="59" t="str">
        <f t="shared" si="88"/>
        <v/>
      </c>
      <c r="C761" s="66" t="str">
        <f t="shared" si="89"/>
        <v/>
      </c>
      <c r="D761" s="66"/>
      <c r="E761" s="91" t="str">
        <f t="shared" si="90"/>
        <v/>
      </c>
      <c r="F761" s="121" t="str">
        <f t="shared" si="91"/>
        <v/>
      </c>
      <c r="G761" s="121" t="str">
        <f t="shared" si="92"/>
        <v/>
      </c>
      <c r="H761" s="121" t="str">
        <f t="shared" si="93"/>
        <v/>
      </c>
      <c r="I761" s="121" t="str">
        <f t="shared" si="94"/>
        <v/>
      </c>
      <c r="J761" s="121" t="str">
        <f t="shared" si="95"/>
        <v/>
      </c>
    </row>
    <row r="762" spans="1:11" x14ac:dyDescent="0.2">
      <c r="A762" s="58">
        <v>488</v>
      </c>
      <c r="B762" s="59" t="str">
        <f t="shared" si="88"/>
        <v/>
      </c>
      <c r="C762" s="66" t="str">
        <f t="shared" si="89"/>
        <v/>
      </c>
      <c r="D762" s="66"/>
      <c r="E762" s="91" t="str">
        <f t="shared" si="90"/>
        <v/>
      </c>
      <c r="F762" s="121" t="str">
        <f t="shared" si="91"/>
        <v/>
      </c>
      <c r="G762" s="121" t="str">
        <f t="shared" si="92"/>
        <v/>
      </c>
      <c r="H762" s="121" t="str">
        <f t="shared" si="93"/>
        <v/>
      </c>
      <c r="I762" s="121" t="str">
        <f t="shared" si="94"/>
        <v/>
      </c>
      <c r="J762" s="121" t="str">
        <f t="shared" si="95"/>
        <v/>
      </c>
    </row>
    <row r="763" spans="1:11" x14ac:dyDescent="0.2">
      <c r="A763" s="58">
        <v>489</v>
      </c>
      <c r="B763" s="59" t="str">
        <f t="shared" si="88"/>
        <v/>
      </c>
      <c r="C763" s="66" t="str">
        <f t="shared" si="89"/>
        <v/>
      </c>
      <c r="D763" s="66"/>
      <c r="E763" s="91" t="str">
        <f t="shared" si="90"/>
        <v/>
      </c>
      <c r="F763" s="121" t="str">
        <f t="shared" si="91"/>
        <v/>
      </c>
      <c r="G763" s="121" t="str">
        <f t="shared" si="92"/>
        <v/>
      </c>
      <c r="H763" s="121" t="str">
        <f t="shared" si="93"/>
        <v/>
      </c>
      <c r="I763" s="121" t="str">
        <f t="shared" si="94"/>
        <v/>
      </c>
      <c r="J763" s="121" t="str">
        <f t="shared" si="95"/>
        <v/>
      </c>
      <c r="K763" s="33"/>
    </row>
    <row r="764" spans="1:11" x14ac:dyDescent="0.2">
      <c r="A764" s="58">
        <v>490</v>
      </c>
      <c r="B764" s="59" t="str">
        <f t="shared" si="88"/>
        <v/>
      </c>
      <c r="C764" s="66" t="str">
        <f t="shared" si="89"/>
        <v/>
      </c>
      <c r="D764" s="66"/>
      <c r="E764" s="91" t="str">
        <f t="shared" si="90"/>
        <v/>
      </c>
      <c r="F764" s="121" t="str">
        <f t="shared" si="91"/>
        <v/>
      </c>
      <c r="G764" s="121" t="str">
        <f t="shared" si="92"/>
        <v/>
      </c>
      <c r="H764" s="121" t="str">
        <f t="shared" si="93"/>
        <v/>
      </c>
      <c r="I764" s="121" t="str">
        <f t="shared" si="94"/>
        <v/>
      </c>
      <c r="J764" s="121" t="str">
        <f t="shared" si="95"/>
        <v/>
      </c>
      <c r="K764" s="33"/>
    </row>
    <row r="765" spans="1:11" x14ac:dyDescent="0.2">
      <c r="A765" s="58">
        <v>491</v>
      </c>
      <c r="B765" s="59" t="str">
        <f>IF(INDEX(TABELLE_INPUT_MATRIX,A765,1)&gt;0,INDEX(TABELLE_INPUT_MATRIX,A765,1),"")</f>
        <v/>
      </c>
      <c r="C765" s="66" t="str">
        <f>IF(ISNUMBER($B765),VLOOKUP(INDEX(TABELLE_INPUT_MATRIX,A765,2),PUNKTTYP_MATRIX_MELDUNG,4,FALSE),"")</f>
        <v/>
      </c>
      <c r="D765" s="66"/>
      <c r="E765" s="91" t="str">
        <f>IF(ISNUMBER($B765),VLOOKUP(INDEX(TABELLE_INPUT_MATRIX,A765,3),MATERIAL_MATRIX_MELDUNG,4,FALSE),"")</f>
        <v/>
      </c>
      <c r="F765" s="121" t="str">
        <f>IF(ISNUMBER($B765),INDEX(TABELLE_INPUT_MATRIX,A765,5),"")</f>
        <v/>
      </c>
      <c r="G765" s="121" t="str">
        <f>IF(ISNUMBER($B765),INDEX(TABELLE_INPUT_MATRIX,A765,6),"")</f>
        <v/>
      </c>
      <c r="H765" s="121" t="str">
        <f>IF(ISNUMBER($B765),INDEX(TABELLE_INPUT_MATRIX,A765,7),"")</f>
        <v/>
      </c>
      <c r="I765" s="121" t="str">
        <f>IF(ISNUMBER($B765),INDEX(TABELLE_INPUT_MATRIX,A765,8),"")</f>
        <v/>
      </c>
      <c r="J765" s="121" t="str">
        <f>IF(ISNUMBER($B765),VLOOKUP(INDEX(TABELLE_INPUT_MATRIX,A765,4),GENAUIGKEIT_MATRIX_MELDUNG,4,FALSE),"")</f>
        <v/>
      </c>
      <c r="K765" s="33"/>
    </row>
    <row r="766" spans="1:11" x14ac:dyDescent="0.2">
      <c r="A766" s="58">
        <v>492</v>
      </c>
      <c r="B766" s="59" t="str">
        <f>IF(INDEX(TABELLE_INPUT_MATRIX,A766,1)&gt;0,INDEX(TABELLE_INPUT_MATRIX,A766,1),"")</f>
        <v/>
      </c>
      <c r="C766" s="66" t="str">
        <f>IF(ISNUMBER($B766),VLOOKUP(INDEX(TABELLE_INPUT_MATRIX,A766,2),PUNKTTYP_MATRIX_MELDUNG,4,FALSE),"")</f>
        <v/>
      </c>
      <c r="D766" s="66"/>
      <c r="E766" s="91" t="str">
        <f>IF(ISNUMBER($B766),VLOOKUP(INDEX(TABELLE_INPUT_MATRIX,A766,3),MATERIAL_MATRIX_MELDUNG,4,FALSE),"")</f>
        <v/>
      </c>
      <c r="F766" s="121" t="str">
        <f>IF(ISNUMBER($B766),INDEX(TABELLE_INPUT_MATRIX,A766,5),"")</f>
        <v/>
      </c>
      <c r="G766" s="121" t="str">
        <f>IF(ISNUMBER($B766),INDEX(TABELLE_INPUT_MATRIX,A766,6),"")</f>
        <v/>
      </c>
      <c r="H766" s="121" t="str">
        <f>IF(ISNUMBER($B766),INDEX(TABELLE_INPUT_MATRIX,A766,7),"")</f>
        <v/>
      </c>
      <c r="I766" s="121" t="str">
        <f>IF(ISNUMBER($B766),INDEX(TABELLE_INPUT_MATRIX,A766,8),"")</f>
        <v/>
      </c>
      <c r="J766" s="121" t="str">
        <f>IF(ISNUMBER($B766),VLOOKUP(INDEX(TABELLE_INPUT_MATRIX,A766,4),GENAUIGKEIT_MATRIX_MELDUNG,4,FALSE),"")</f>
        <v/>
      </c>
      <c r="K766" s="33"/>
    </row>
    <row r="767" spans="1:11" x14ac:dyDescent="0.2">
      <c r="A767" s="58">
        <v>493</v>
      </c>
      <c r="B767" s="59" t="str">
        <f>IF(INDEX(TABELLE_INPUT_MATRIX,A767,1)&gt;0,INDEX(TABELLE_INPUT_MATRIX,A767,1),"")</f>
        <v/>
      </c>
      <c r="C767" s="66" t="str">
        <f>IF(ISNUMBER($B767),VLOOKUP(INDEX(TABELLE_INPUT_MATRIX,A767,2),PUNKTTYP_MATRIX_MELDUNG,4,FALSE),"")</f>
        <v/>
      </c>
      <c r="D767" s="66"/>
      <c r="E767" s="91" t="str">
        <f>IF(ISNUMBER($B767),VLOOKUP(INDEX(TABELLE_INPUT_MATRIX,A767,3),MATERIAL_MATRIX_MELDUNG,4,FALSE),"")</f>
        <v/>
      </c>
      <c r="F767" s="121" t="str">
        <f>IF(ISNUMBER($B767),INDEX(TABELLE_INPUT_MATRIX,A767,5),"")</f>
        <v/>
      </c>
      <c r="G767" s="121" t="str">
        <f>IF(ISNUMBER($B767),INDEX(TABELLE_INPUT_MATRIX,A767,6),"")</f>
        <v/>
      </c>
      <c r="H767" s="121" t="str">
        <f>IF(ISNUMBER($B767),INDEX(TABELLE_INPUT_MATRIX,A767,7),"")</f>
        <v/>
      </c>
      <c r="I767" s="121" t="str">
        <f>IF(ISNUMBER($B767),INDEX(TABELLE_INPUT_MATRIX,A767,8),"")</f>
        <v/>
      </c>
      <c r="J767" s="121" t="str">
        <f>IF(ISNUMBER($B767),VLOOKUP(INDEX(TABELLE_INPUT_MATRIX,A767,4),GENAUIGKEIT_MATRIX_MELDUNG,4,FALSE),"")</f>
        <v/>
      </c>
      <c r="K767" s="33"/>
    </row>
    <row r="768" spans="1:11" x14ac:dyDescent="0.2">
      <c r="A768" s="58">
        <v>494</v>
      </c>
      <c r="B768" s="59" t="str">
        <f>IF(INDEX(TABELLE_INPUT_MATRIX,A768,1)&gt;0,INDEX(TABELLE_INPUT_MATRIX,A768,1),"")</f>
        <v/>
      </c>
      <c r="C768" s="66" t="str">
        <f>IF(ISNUMBER($B768),VLOOKUP(INDEX(TABELLE_INPUT_MATRIX,A768,2),PUNKTTYP_MATRIX_MELDUNG,4,FALSE),"")</f>
        <v/>
      </c>
      <c r="D768" s="66"/>
      <c r="E768" s="91" t="str">
        <f>IF(ISNUMBER($B768),VLOOKUP(INDEX(TABELLE_INPUT_MATRIX,A768,3),MATERIAL_MATRIX_MELDUNG,4,FALSE),"")</f>
        <v/>
      </c>
      <c r="F768" s="121" t="str">
        <f>IF(ISNUMBER($B768),INDEX(TABELLE_INPUT_MATRIX,A768,5),"")</f>
        <v/>
      </c>
      <c r="G768" s="121" t="str">
        <f>IF(ISNUMBER($B768),INDEX(TABELLE_INPUT_MATRIX,A768,6),"")</f>
        <v/>
      </c>
      <c r="H768" s="121" t="str">
        <f>IF(ISNUMBER($B768),INDEX(TABELLE_INPUT_MATRIX,A768,7),"")</f>
        <v/>
      </c>
      <c r="I768" s="121" t="str">
        <f>IF(ISNUMBER($B768),INDEX(TABELLE_INPUT_MATRIX,A768,8),"")</f>
        <v/>
      </c>
      <c r="J768" s="121" t="str">
        <f>IF(ISNUMBER($B768),VLOOKUP(INDEX(TABELLE_INPUT_MATRIX,A768,4),GENAUIGKEIT_MATRIX_MELDUNG,4,FALSE),"")</f>
        <v/>
      </c>
      <c r="K768" s="33"/>
    </row>
    <row r="769" spans="1:11" ht="12.75" customHeight="1" x14ac:dyDescent="0.2">
      <c r="A769" s="58">
        <v>495</v>
      </c>
      <c r="B769" s="59" t="str">
        <f>IF(INDEX(TABELLE_INPUT_MATRIX,A769,1)&gt;0,INDEX(TABELLE_INPUT_MATRIX,A769,1),"")</f>
        <v/>
      </c>
      <c r="C769" s="66" t="str">
        <f>IF(ISNUMBER($B769),VLOOKUP(INDEX(TABELLE_INPUT_MATRIX,A769,2),PUNKTTYP_MATRIX_MELDUNG,4,FALSE),"")</f>
        <v/>
      </c>
      <c r="D769" s="66"/>
      <c r="E769" s="91" t="str">
        <f>IF(ISNUMBER($B769),VLOOKUP(INDEX(TABELLE_INPUT_MATRIX,A769,3),MATERIAL_MATRIX_MELDUNG,4,FALSE),"")</f>
        <v/>
      </c>
      <c r="F769" s="121" t="str">
        <f>IF(ISNUMBER($B769),INDEX(TABELLE_INPUT_MATRIX,A769,5),"")</f>
        <v/>
      </c>
      <c r="G769" s="121" t="str">
        <f>IF(ISNUMBER($B769),INDEX(TABELLE_INPUT_MATRIX,A769,6),"")</f>
        <v/>
      </c>
      <c r="H769" s="121" t="str">
        <f>IF(ISNUMBER($B769),INDEX(TABELLE_INPUT_MATRIX,A769,7),"")</f>
        <v/>
      </c>
      <c r="I769" s="121" t="str">
        <f>IF(ISNUMBER($B769),INDEX(TABELLE_INPUT_MATRIX,A769,8),"")</f>
        <v/>
      </c>
      <c r="J769" s="121" t="str">
        <f>IF(ISNUMBER($B769),VLOOKUP(INDEX(TABELLE_INPUT_MATRIX,A769,4),GENAUIGKEIT_MATRIX_MELDUNG,4,FALSE),"")</f>
        <v/>
      </c>
      <c r="K769" s="33"/>
    </row>
    <row r="770" spans="1:11" x14ac:dyDescent="0.2">
      <c r="E770" s="58"/>
      <c r="F770" s="58"/>
      <c r="G770" s="58"/>
      <c r="H770" s="58"/>
      <c r="I770" s="58"/>
      <c r="J770" s="58"/>
    </row>
    <row r="771" spans="1:11" x14ac:dyDescent="0.2">
      <c r="B771" s="58" t="str">
        <f>IF(B725&lt;&gt;"",MELDUNG_UNTERSCHRIFT_D_TEXT,"")</f>
        <v/>
      </c>
      <c r="I771" s="103" t="str">
        <f>IF(B725&lt;&gt;"",MELDUNG_MELDEDATUM_D_TEXT,"")</f>
        <v/>
      </c>
    </row>
    <row r="772" spans="1:11" ht="12.75" customHeight="1" x14ac:dyDescent="0.2">
      <c r="B772" s="58" t="str">
        <f>IF(B725&lt;&gt;"",MELDUNG_UNTERSCHRIFT_I_TEXT,"")</f>
        <v/>
      </c>
      <c r="E772" s="59"/>
      <c r="F772" s="59"/>
      <c r="G772" s="59"/>
      <c r="H772" s="59"/>
      <c r="I772" s="103" t="str">
        <f>IF(B725&lt;&gt;"",MELDUNG_MELDEDATUM_I_TEXT,"")</f>
        <v/>
      </c>
      <c r="J772" s="175" t="str">
        <f>IF(B725&lt;&gt;"",(IF(ANLAGE_MELDEDATUM_INPUT=0,"",ANLAGE_MELDEDATUM_INPUT)),"")</f>
        <v/>
      </c>
      <c r="K772" s="175"/>
    </row>
    <row r="773" spans="1:11" s="33" customFormat="1" ht="20.100000000000001" customHeight="1" x14ac:dyDescent="0.2">
      <c r="A773" s="58"/>
    </row>
    <row r="774" spans="1:11" s="33" customFormat="1" x14ac:dyDescent="0.2">
      <c r="A774" s="58"/>
      <c r="K774" s="103" t="str">
        <f>IF(B725&lt;&gt;"","Seite/pagina 13 von/di "&amp;MELDUNG_SEITENANZAHL_TEXT,"")</f>
        <v/>
      </c>
    </row>
    <row r="775" spans="1:11" x14ac:dyDescent="0.2">
      <c r="C775" s="58" t="s">
        <v>109</v>
      </c>
      <c r="E775" s="59"/>
      <c r="F775" s="59"/>
      <c r="G775" s="59"/>
      <c r="H775" s="59"/>
      <c r="I775" s="59"/>
      <c r="J775" s="59"/>
    </row>
    <row r="776" spans="1:11" ht="24.75" customHeight="1" x14ac:dyDescent="0.2">
      <c r="B776" s="106" t="s">
        <v>107</v>
      </c>
      <c r="C776" s="176" t="s">
        <v>132</v>
      </c>
      <c r="D776" s="177"/>
      <c r="E776" s="177"/>
      <c r="F776" s="177"/>
      <c r="G776" s="177"/>
      <c r="H776" s="177"/>
      <c r="I776" s="177"/>
      <c r="J776" s="177"/>
      <c r="K776" s="107"/>
    </row>
    <row r="777" spans="1:11" ht="12" customHeight="1" x14ac:dyDescent="0.2">
      <c r="B777" s="106" t="s">
        <v>108</v>
      </c>
      <c r="C777" s="108" t="s">
        <v>153</v>
      </c>
      <c r="D777" s="109"/>
      <c r="E777" s="110"/>
      <c r="F777" s="110"/>
      <c r="G777" s="110"/>
      <c r="H777" s="110"/>
      <c r="I777" s="110"/>
      <c r="J777" s="110"/>
      <c r="K777" s="107"/>
    </row>
    <row r="778" spans="1:11" ht="23.25" customHeight="1" x14ac:dyDescent="0.2">
      <c r="B778" s="106" t="s">
        <v>280</v>
      </c>
      <c r="C778" s="178" t="s">
        <v>291</v>
      </c>
      <c r="D778" s="178"/>
      <c r="E778" s="178"/>
      <c r="F778" s="178"/>
      <c r="G778" s="178"/>
      <c r="H778" s="178"/>
      <c r="I778" s="178"/>
      <c r="J778" s="178"/>
    </row>
    <row r="779" spans="1:11" x14ac:dyDescent="0.2">
      <c r="E779" s="59"/>
      <c r="F779" s="59"/>
      <c r="G779" s="59"/>
      <c r="H779" s="59"/>
      <c r="I779" s="59"/>
      <c r="J779" s="59"/>
    </row>
    <row r="780" spans="1:11" x14ac:dyDescent="0.2">
      <c r="B780" s="111" t="s">
        <v>63</v>
      </c>
      <c r="C780" s="112" t="s">
        <v>97</v>
      </c>
      <c r="D780" s="113"/>
      <c r="E780" s="114" t="s">
        <v>80</v>
      </c>
      <c r="F780" s="114" t="s">
        <v>99</v>
      </c>
      <c r="G780" s="114" t="s">
        <v>101</v>
      </c>
      <c r="H780" s="114" t="s">
        <v>102</v>
      </c>
      <c r="I780" s="114" t="s">
        <v>103</v>
      </c>
      <c r="J780" s="114" t="s">
        <v>81</v>
      </c>
    </row>
    <row r="781" spans="1:11" x14ac:dyDescent="0.2">
      <c r="B781" s="115" t="s">
        <v>64</v>
      </c>
      <c r="C781" s="116" t="s">
        <v>98</v>
      </c>
      <c r="D781" s="117"/>
      <c r="E781" s="118" t="s">
        <v>83</v>
      </c>
      <c r="F781" s="118" t="s">
        <v>100</v>
      </c>
      <c r="G781" s="118" t="s">
        <v>104</v>
      </c>
      <c r="H781" s="118" t="s">
        <v>105</v>
      </c>
      <c r="I781" s="118" t="s">
        <v>106</v>
      </c>
      <c r="J781" s="118" t="s">
        <v>84</v>
      </c>
    </row>
    <row r="782" spans="1:11" ht="15.75" x14ac:dyDescent="0.2">
      <c r="B782" s="119"/>
      <c r="C782" s="73"/>
      <c r="D782" s="75"/>
      <c r="E782" s="120" t="s">
        <v>107</v>
      </c>
      <c r="F782" s="120" t="s">
        <v>108</v>
      </c>
      <c r="G782" s="120" t="s">
        <v>108</v>
      </c>
      <c r="H782" s="119" t="s">
        <v>112</v>
      </c>
      <c r="I782" s="119" t="s">
        <v>112</v>
      </c>
      <c r="J782" s="120" t="s">
        <v>280</v>
      </c>
    </row>
    <row r="783" spans="1:11" x14ac:dyDescent="0.2">
      <c r="A783" s="58">
        <v>496</v>
      </c>
      <c r="B783" s="59" t="str">
        <f>IF(INDEX(TABELLE_INPUT_MATRIX,A783,1)&gt;0,INDEX(TABELLE_INPUT_MATRIX,A783,1),"")</f>
        <v/>
      </c>
      <c r="C783" s="66" t="str">
        <f>IF(ISNUMBER($B783),VLOOKUP(INDEX(TABELLE_INPUT_MATRIX,A783,2),PUNKTTYP_MATRIX_MELDUNG,4,FALSE),"")</f>
        <v/>
      </c>
      <c r="D783" s="66"/>
      <c r="E783" s="91" t="str">
        <f>IF(ISNUMBER($B783),VLOOKUP(INDEX(TABELLE_INPUT_MATRIX,A783,3),MATERIAL_MATRIX_MELDUNG,4,FALSE),"")</f>
        <v/>
      </c>
      <c r="F783" s="121" t="str">
        <f>IF(ISNUMBER($B783),INDEX(TABELLE_INPUT_MATRIX,A783,5),"")</f>
        <v/>
      </c>
      <c r="G783" s="121" t="str">
        <f>IF(ISNUMBER($B783),INDEX(TABELLE_INPUT_MATRIX,A783,6),"")</f>
        <v/>
      </c>
      <c r="H783" s="121" t="str">
        <f>IF(ISNUMBER($B783),INDEX(TABELLE_INPUT_MATRIX,A783,7),"")</f>
        <v/>
      </c>
      <c r="I783" s="121" t="str">
        <f>IF(ISNUMBER($B783),INDEX(TABELLE_INPUT_MATRIX,A783,8),"")</f>
        <v/>
      </c>
      <c r="J783" s="121" t="str">
        <f>IF(ISNUMBER($B783),VLOOKUP(INDEX(TABELLE_INPUT_MATRIX,A783,4),GENAUIGKEIT_MATRIX_MELDUNG,4,FALSE),"")</f>
        <v/>
      </c>
    </row>
    <row r="784" spans="1:11" x14ac:dyDescent="0.2">
      <c r="A784" s="58">
        <v>497</v>
      </c>
      <c r="B784" s="59" t="str">
        <f>IF(INDEX(TABELLE_INPUT_MATRIX,A784,1)&gt;0,INDEX(TABELLE_INPUT_MATRIX,A784,1),"")</f>
        <v/>
      </c>
      <c r="C784" s="66" t="str">
        <f>IF(ISNUMBER($B784),VLOOKUP(INDEX(TABELLE_INPUT_MATRIX,A784,2),PUNKTTYP_MATRIX_MELDUNG,4,FALSE),"")</f>
        <v/>
      </c>
      <c r="D784" s="66"/>
      <c r="E784" s="91" t="str">
        <f>IF(ISNUMBER($B784),VLOOKUP(INDEX(TABELLE_INPUT_MATRIX,A784,3),MATERIAL_MATRIX_MELDUNG,4,FALSE),"")</f>
        <v/>
      </c>
      <c r="F784" s="121" t="str">
        <f>IF(ISNUMBER($B784),INDEX(TABELLE_INPUT_MATRIX,A784,5),"")</f>
        <v/>
      </c>
      <c r="G784" s="121" t="str">
        <f>IF(ISNUMBER($B784),INDEX(TABELLE_INPUT_MATRIX,A784,6),"")</f>
        <v/>
      </c>
      <c r="H784" s="121" t="str">
        <f>IF(ISNUMBER($B784),INDEX(TABELLE_INPUT_MATRIX,A784,7),"")</f>
        <v/>
      </c>
      <c r="I784" s="121" t="str">
        <f>IF(ISNUMBER($B784),INDEX(TABELLE_INPUT_MATRIX,A784,8),"")</f>
        <v/>
      </c>
      <c r="J784" s="121" t="str">
        <f>IF(ISNUMBER($B784),VLOOKUP(INDEX(TABELLE_INPUT_MATRIX,A784,4),GENAUIGKEIT_MATRIX_MELDUNG,4,FALSE),"")</f>
        <v/>
      </c>
    </row>
    <row r="785" spans="1:11" x14ac:dyDescent="0.2">
      <c r="A785" s="58">
        <v>498</v>
      </c>
      <c r="B785" s="59" t="str">
        <f>IF(INDEX(TABELLE_INPUT_MATRIX,A785,1)&gt;0,INDEX(TABELLE_INPUT_MATRIX,A785,1),"")</f>
        <v/>
      </c>
      <c r="C785" s="66" t="str">
        <f>IF(ISNUMBER($B785),VLOOKUP(INDEX(TABELLE_INPUT_MATRIX,A785,2),PUNKTTYP_MATRIX_MELDUNG,4,FALSE),"")</f>
        <v/>
      </c>
      <c r="D785" s="66"/>
      <c r="E785" s="91" t="str">
        <f>IF(ISNUMBER($B785),VLOOKUP(INDEX(TABELLE_INPUT_MATRIX,A785,3),MATERIAL_MATRIX_MELDUNG,4,FALSE),"")</f>
        <v/>
      </c>
      <c r="F785" s="121" t="str">
        <f>IF(ISNUMBER($B785),INDEX(TABELLE_INPUT_MATRIX,A785,5),"")</f>
        <v/>
      </c>
      <c r="G785" s="121" t="str">
        <f>IF(ISNUMBER($B785),INDEX(TABELLE_INPUT_MATRIX,A785,6),"")</f>
        <v/>
      </c>
      <c r="H785" s="121" t="str">
        <f>IF(ISNUMBER($B785),INDEX(TABELLE_INPUT_MATRIX,A785,7),"")</f>
        <v/>
      </c>
      <c r="I785" s="121" t="str">
        <f>IF(ISNUMBER($B785),INDEX(TABELLE_INPUT_MATRIX,A785,8),"")</f>
        <v/>
      </c>
      <c r="J785" s="121" t="str">
        <f>IF(ISNUMBER($B785),VLOOKUP(INDEX(TABELLE_INPUT_MATRIX,A785,4),GENAUIGKEIT_MATRIX_MELDUNG,4,FALSE),"")</f>
        <v/>
      </c>
    </row>
    <row r="786" spans="1:11" x14ac:dyDescent="0.2">
      <c r="A786" s="58">
        <v>499</v>
      </c>
      <c r="B786" s="59" t="str">
        <f>IF(INDEX(TABELLE_INPUT_MATRIX,A786,1)&gt;0,INDEX(TABELLE_INPUT_MATRIX,A786,1),"")</f>
        <v/>
      </c>
      <c r="C786" s="66" t="str">
        <f>IF(ISNUMBER($B786),VLOOKUP(INDEX(TABELLE_INPUT_MATRIX,A786,2),PUNKTTYP_MATRIX_MELDUNG,4,FALSE),"")</f>
        <v/>
      </c>
      <c r="D786" s="66"/>
      <c r="E786" s="91" t="str">
        <f>IF(ISNUMBER($B786),VLOOKUP(INDEX(TABELLE_INPUT_MATRIX,A786,3),MATERIAL_MATRIX_MELDUNG,4,FALSE),"")</f>
        <v/>
      </c>
      <c r="F786" s="121" t="str">
        <f>IF(ISNUMBER($B786),INDEX(TABELLE_INPUT_MATRIX,A786,5),"")</f>
        <v/>
      </c>
      <c r="G786" s="121" t="str">
        <f>IF(ISNUMBER($B786),INDEX(TABELLE_INPUT_MATRIX,A786,6),"")</f>
        <v/>
      </c>
      <c r="H786" s="121" t="str">
        <f>IF(ISNUMBER($B786),INDEX(TABELLE_INPUT_MATRIX,A786,7),"")</f>
        <v/>
      </c>
      <c r="I786" s="121" t="str">
        <f>IF(ISNUMBER($B786),INDEX(TABELLE_INPUT_MATRIX,A786,8),"")</f>
        <v/>
      </c>
      <c r="J786" s="121" t="str">
        <f>IF(ISNUMBER($B786),VLOOKUP(INDEX(TABELLE_INPUT_MATRIX,A786,4),GENAUIGKEIT_MATRIX_MELDUNG,4,FALSE),"")</f>
        <v/>
      </c>
    </row>
    <row r="787" spans="1:11" x14ac:dyDescent="0.2">
      <c r="A787" s="58">
        <v>500</v>
      </c>
      <c r="B787" s="59" t="str">
        <f>IF(INDEX(TABELLE_INPUT_MATRIX,A787,1)&gt;0,INDEX(TABELLE_INPUT_MATRIX,A787,1),"")</f>
        <v/>
      </c>
      <c r="C787" s="66" t="str">
        <f>IF(ISNUMBER($B787),VLOOKUP(INDEX(TABELLE_INPUT_MATRIX,A787,2),PUNKTTYP_MATRIX_MELDUNG,4,FALSE),"")</f>
        <v/>
      </c>
      <c r="D787" s="66"/>
      <c r="E787" s="91" t="str">
        <f>IF(ISNUMBER($B787),VLOOKUP(INDEX(TABELLE_INPUT_MATRIX,A787,3),MATERIAL_MATRIX_MELDUNG,4,FALSE),"")</f>
        <v/>
      </c>
      <c r="F787" s="121" t="str">
        <f>IF(ISNUMBER($B787),INDEX(TABELLE_INPUT_MATRIX,A787,5),"")</f>
        <v/>
      </c>
      <c r="G787" s="121" t="str">
        <f>IF(ISNUMBER($B787),INDEX(TABELLE_INPUT_MATRIX,A787,6),"")</f>
        <v/>
      </c>
      <c r="H787" s="121" t="str">
        <f>IF(ISNUMBER($B787),INDEX(TABELLE_INPUT_MATRIX,A787,7),"")</f>
        <v/>
      </c>
      <c r="I787" s="121" t="str">
        <f>IF(ISNUMBER($B787),INDEX(TABELLE_INPUT_MATRIX,A787,8),"")</f>
        <v/>
      </c>
      <c r="J787" s="121" t="str">
        <f>IF(ISNUMBER($B787),VLOOKUP(INDEX(TABELLE_INPUT_MATRIX,A787,4),GENAUIGKEIT_MATRIX_MELDUNG,4,FALSE),"")</f>
        <v/>
      </c>
    </row>
    <row r="788" spans="1:11" ht="12.75" customHeight="1" x14ac:dyDescent="0.2">
      <c r="B788" s="59"/>
      <c r="C788" s="66"/>
      <c r="D788" s="66"/>
      <c r="E788" s="91"/>
    </row>
    <row r="789" spans="1:11" x14ac:dyDescent="0.2">
      <c r="E789" s="58"/>
      <c r="F789" s="58"/>
      <c r="G789" s="58"/>
      <c r="H789" s="58"/>
      <c r="I789" s="58"/>
      <c r="J789" s="58"/>
    </row>
    <row r="790" spans="1:11" x14ac:dyDescent="0.2">
      <c r="B790" s="58" t="str">
        <f>IF(B783&lt;&gt;"",MELDUNG_UNTERSCHRIFT_D_TEXT,"")</f>
        <v/>
      </c>
      <c r="I790" s="103" t="str">
        <f>IF(B783&lt;&gt;"",MELDUNG_MELDEDATUM_D_TEXT,"")</f>
        <v/>
      </c>
    </row>
    <row r="791" spans="1:11" ht="12.75" customHeight="1" x14ac:dyDescent="0.2">
      <c r="B791" s="58" t="str">
        <f>IF(B783&lt;&gt;"",MELDUNG_UNTERSCHRIFT_I_TEXT,"")</f>
        <v/>
      </c>
      <c r="E791" s="59"/>
      <c r="F791" s="59"/>
      <c r="G791" s="59"/>
      <c r="H791" s="59"/>
      <c r="I791" s="103" t="str">
        <f>IF(B783&lt;&gt;"",MELDUNG_MELDEDATUM_I_TEXT,"")</f>
        <v/>
      </c>
      <c r="J791" s="175" t="str">
        <f>IF(B783&lt;&gt;"",(IF(ANLAGE_MELDEDATUM_INPUT=0,"",ANLAGE_MELDEDATUM_INPUT)),"")</f>
        <v/>
      </c>
      <c r="K791" s="175"/>
    </row>
    <row r="792" spans="1:11" s="33" customFormat="1" ht="20.100000000000001" customHeight="1" x14ac:dyDescent="0.2">
      <c r="A792" s="58"/>
    </row>
    <row r="793" spans="1:11" s="33" customFormat="1" x14ac:dyDescent="0.2">
      <c r="A793" s="58"/>
      <c r="K793" s="103" t="str">
        <f>IF(B783&lt;&gt;"","Seite/pagina 14 von/di "&amp;MELDUNG_SEITENANZAHL_TEXT,"")</f>
        <v/>
      </c>
    </row>
  </sheetData>
  <sheetProtection password="ECC2" sheet="1" objects="1" scenarios="1" selectLockedCells="1" selectUnlockedCells="1"/>
  <mergeCells count="59">
    <mergeCell ref="C720:J720"/>
    <mergeCell ref="C776:J776"/>
    <mergeCell ref="C778:J778"/>
    <mergeCell ref="J791:K791"/>
    <mergeCell ref="G37:J37"/>
    <mergeCell ref="F18:H18"/>
    <mergeCell ref="C546:J546"/>
    <mergeCell ref="C428:J428"/>
    <mergeCell ref="C430:J430"/>
    <mergeCell ref="C486:J486"/>
    <mergeCell ref="C312:J312"/>
    <mergeCell ref="C488:J488"/>
    <mergeCell ref="C1:J1"/>
    <mergeCell ref="C2:J2"/>
    <mergeCell ref="D12:F13"/>
    <mergeCell ref="D14:F15"/>
    <mergeCell ref="G12:J13"/>
    <mergeCell ref="G14:J15"/>
    <mergeCell ref="D8:J9"/>
    <mergeCell ref="D18:E21"/>
    <mergeCell ref="I18:K21"/>
    <mergeCell ref="D50:J50"/>
    <mergeCell ref="D51:J51"/>
    <mergeCell ref="D25:J26"/>
    <mergeCell ref="G32:J33"/>
    <mergeCell ref="D46:J47"/>
    <mergeCell ref="G28:J28"/>
    <mergeCell ref="D44:J45"/>
    <mergeCell ref="D40:K41"/>
    <mergeCell ref="I54:J55"/>
    <mergeCell ref="C140:J140"/>
    <mergeCell ref="J308:K308"/>
    <mergeCell ref="J250:K250"/>
    <mergeCell ref="C66:J66"/>
    <mergeCell ref="C196:J196"/>
    <mergeCell ref="C198:J198"/>
    <mergeCell ref="C256:J256"/>
    <mergeCell ref="J134:K134"/>
    <mergeCell ref="C254:J254"/>
    <mergeCell ref="C718:J718"/>
    <mergeCell ref="C602:J602"/>
    <mergeCell ref="C604:J604"/>
    <mergeCell ref="J60:K60"/>
    <mergeCell ref="J192:K192"/>
    <mergeCell ref="C138:J138"/>
    <mergeCell ref="J366:K366"/>
    <mergeCell ref="J424:K424"/>
    <mergeCell ref="J482:K482"/>
    <mergeCell ref="J540:K540"/>
    <mergeCell ref="J714:K714"/>
    <mergeCell ref="J772:K772"/>
    <mergeCell ref="C660:J660"/>
    <mergeCell ref="C314:J314"/>
    <mergeCell ref="C372:J372"/>
    <mergeCell ref="C370:J370"/>
    <mergeCell ref="C544:J544"/>
    <mergeCell ref="J598:K598"/>
    <mergeCell ref="J656:K656"/>
    <mergeCell ref="C662:J662"/>
  </mergeCells>
  <phoneticPr fontId="3" type="noConversion"/>
  <conditionalFormatting sqref="D203:D242 D261:D300 D319:D358 D377:D416 D435:D474 D493:D532 D551:D590 D609:D648 D667:D706 D725:D764 D145:D184 D783:D788">
    <cfRule type="expression" dxfId="167" priority="181" stopIfTrue="1">
      <formula>C145&lt;&gt;""</formula>
    </cfRule>
  </conditionalFormatting>
  <conditionalFormatting sqref="E203:J242 B145:B184 E725:J764 E145:J184 B261:B300 E377:J416 E435:J474 B377:B416 B435:B474 E551:J590 E609:J648 B551:B590 B609:B648 E261:J300 B203:B242 E319:J358 B319:B358 E493:J532 B493:B532 E667:J706 B667:B706 B725:B764 E783:J788 B783:B788">
    <cfRule type="cellIs" dxfId="166" priority="182" stopIfTrue="1" operator="notEqual">
      <formula>""</formula>
    </cfRule>
  </conditionalFormatting>
  <conditionalFormatting sqref="C261:C300 C203:C242 C725:C764 C145:C184 C319:C358 C377:C416 C435:C474 C493:C532 C551:C590 C609:C648 C667:C706 C783:C788">
    <cfRule type="cellIs" dxfId="165" priority="183" stopIfTrue="1" operator="notEqual">
      <formula>""</formula>
    </cfRule>
  </conditionalFormatting>
  <conditionalFormatting sqref="D185">
    <cfRule type="expression" dxfId="164" priority="163" stopIfTrue="1">
      <formula>C185&lt;&gt;""</formula>
    </cfRule>
  </conditionalFormatting>
  <conditionalFormatting sqref="B185 E185:J185">
    <cfRule type="cellIs" dxfId="163" priority="164" stopIfTrue="1" operator="notEqual">
      <formula>""</formula>
    </cfRule>
  </conditionalFormatting>
  <conditionalFormatting sqref="C185">
    <cfRule type="cellIs" dxfId="162" priority="165" stopIfTrue="1" operator="notEqual">
      <formula>""</formula>
    </cfRule>
  </conditionalFormatting>
  <conditionalFormatting sqref="D243">
    <cfRule type="expression" dxfId="161" priority="148" stopIfTrue="1">
      <formula>C243&lt;&gt;""</formula>
    </cfRule>
  </conditionalFormatting>
  <conditionalFormatting sqref="E243:J243 B243">
    <cfRule type="cellIs" dxfId="160" priority="149" stopIfTrue="1" operator="notEqual">
      <formula>""</formula>
    </cfRule>
  </conditionalFormatting>
  <conditionalFormatting sqref="C243">
    <cfRule type="cellIs" dxfId="159" priority="150" stopIfTrue="1" operator="notEqual">
      <formula>""</formula>
    </cfRule>
  </conditionalFormatting>
  <conditionalFormatting sqref="D186">
    <cfRule type="expression" dxfId="158" priority="160" stopIfTrue="1">
      <formula>C186&lt;&gt;""</formula>
    </cfRule>
  </conditionalFormatting>
  <conditionalFormatting sqref="B186 E186:J186">
    <cfRule type="cellIs" dxfId="157" priority="161" stopIfTrue="1" operator="notEqual">
      <formula>""</formula>
    </cfRule>
  </conditionalFormatting>
  <conditionalFormatting sqref="C186">
    <cfRule type="cellIs" dxfId="156" priority="162" stopIfTrue="1" operator="notEqual">
      <formula>""</formula>
    </cfRule>
  </conditionalFormatting>
  <conditionalFormatting sqref="D187">
    <cfRule type="expression" dxfId="155" priority="157" stopIfTrue="1">
      <formula>C187&lt;&gt;""</formula>
    </cfRule>
  </conditionalFormatting>
  <conditionalFormatting sqref="B187 E187:J187">
    <cfRule type="cellIs" dxfId="154" priority="158" stopIfTrue="1" operator="notEqual">
      <formula>""</formula>
    </cfRule>
  </conditionalFormatting>
  <conditionalFormatting sqref="C187">
    <cfRule type="cellIs" dxfId="153" priority="159" stopIfTrue="1" operator="notEqual">
      <formula>""</formula>
    </cfRule>
  </conditionalFormatting>
  <conditionalFormatting sqref="D188">
    <cfRule type="expression" dxfId="152" priority="154" stopIfTrue="1">
      <formula>C188&lt;&gt;""</formula>
    </cfRule>
  </conditionalFormatting>
  <conditionalFormatting sqref="B188 E188:J188">
    <cfRule type="cellIs" dxfId="151" priority="155" stopIfTrue="1" operator="notEqual">
      <formula>""</formula>
    </cfRule>
  </conditionalFormatting>
  <conditionalFormatting sqref="C188">
    <cfRule type="cellIs" dxfId="150" priority="156" stopIfTrue="1" operator="notEqual">
      <formula>""</formula>
    </cfRule>
  </conditionalFormatting>
  <conditionalFormatting sqref="D244">
    <cfRule type="expression" dxfId="149" priority="145" stopIfTrue="1">
      <formula>C244&lt;&gt;""</formula>
    </cfRule>
  </conditionalFormatting>
  <conditionalFormatting sqref="E244:J244 B244">
    <cfRule type="cellIs" dxfId="148" priority="146" stopIfTrue="1" operator="notEqual">
      <formula>""</formula>
    </cfRule>
  </conditionalFormatting>
  <conditionalFormatting sqref="C244">
    <cfRule type="cellIs" dxfId="147" priority="147" stopIfTrue="1" operator="notEqual">
      <formula>""</formula>
    </cfRule>
  </conditionalFormatting>
  <conditionalFormatting sqref="D245">
    <cfRule type="expression" dxfId="146" priority="142" stopIfTrue="1">
      <formula>C245&lt;&gt;""</formula>
    </cfRule>
  </conditionalFormatting>
  <conditionalFormatting sqref="E245:J245 B245">
    <cfRule type="cellIs" dxfId="145" priority="143" stopIfTrue="1" operator="notEqual">
      <formula>""</formula>
    </cfRule>
  </conditionalFormatting>
  <conditionalFormatting sqref="C245">
    <cfRule type="cellIs" dxfId="144" priority="144" stopIfTrue="1" operator="notEqual">
      <formula>""</formula>
    </cfRule>
  </conditionalFormatting>
  <conditionalFormatting sqref="D246">
    <cfRule type="expression" dxfId="143" priority="139" stopIfTrue="1">
      <formula>C246&lt;&gt;""</formula>
    </cfRule>
  </conditionalFormatting>
  <conditionalFormatting sqref="E246:J246 B246">
    <cfRule type="cellIs" dxfId="142" priority="140" stopIfTrue="1" operator="notEqual">
      <formula>""</formula>
    </cfRule>
  </conditionalFormatting>
  <conditionalFormatting sqref="C246">
    <cfRule type="cellIs" dxfId="141" priority="141" stopIfTrue="1" operator="notEqual">
      <formula>""</formula>
    </cfRule>
  </conditionalFormatting>
  <conditionalFormatting sqref="D189">
    <cfRule type="expression" dxfId="140" priority="151" stopIfTrue="1">
      <formula>C189&lt;&gt;""</formula>
    </cfRule>
  </conditionalFormatting>
  <conditionalFormatting sqref="B189 E189:J189">
    <cfRule type="cellIs" dxfId="139" priority="152" stopIfTrue="1" operator="notEqual">
      <formula>""</formula>
    </cfRule>
  </conditionalFormatting>
  <conditionalFormatting sqref="C189">
    <cfRule type="cellIs" dxfId="138" priority="153" stopIfTrue="1" operator="notEqual">
      <formula>""</formula>
    </cfRule>
  </conditionalFormatting>
  <conditionalFormatting sqref="D247">
    <cfRule type="expression" dxfId="137" priority="136" stopIfTrue="1">
      <formula>C247&lt;&gt;""</formula>
    </cfRule>
  </conditionalFormatting>
  <conditionalFormatting sqref="E247:J247 B247">
    <cfRule type="cellIs" dxfId="136" priority="137" stopIfTrue="1" operator="notEqual">
      <formula>""</formula>
    </cfRule>
  </conditionalFormatting>
  <conditionalFormatting sqref="C247">
    <cfRule type="cellIs" dxfId="135" priority="138" stopIfTrue="1" operator="notEqual">
      <formula>""</formula>
    </cfRule>
  </conditionalFormatting>
  <conditionalFormatting sqref="D301">
    <cfRule type="expression" dxfId="134" priority="133" stopIfTrue="1">
      <formula>C301&lt;&gt;""</formula>
    </cfRule>
  </conditionalFormatting>
  <conditionalFormatting sqref="B301 E301:J301">
    <cfRule type="cellIs" dxfId="133" priority="134" stopIfTrue="1" operator="notEqual">
      <formula>""</formula>
    </cfRule>
  </conditionalFormatting>
  <conditionalFormatting sqref="C301">
    <cfRule type="cellIs" dxfId="132" priority="135" stopIfTrue="1" operator="notEqual">
      <formula>""</formula>
    </cfRule>
  </conditionalFormatting>
  <conditionalFormatting sqref="D302">
    <cfRule type="expression" dxfId="131" priority="130" stopIfTrue="1">
      <formula>C302&lt;&gt;""</formula>
    </cfRule>
  </conditionalFormatting>
  <conditionalFormatting sqref="B302 E302:J302">
    <cfRule type="cellIs" dxfId="130" priority="131" stopIfTrue="1" operator="notEqual">
      <formula>""</formula>
    </cfRule>
  </conditionalFormatting>
  <conditionalFormatting sqref="C302">
    <cfRule type="cellIs" dxfId="129" priority="132" stopIfTrue="1" operator="notEqual">
      <formula>""</formula>
    </cfRule>
  </conditionalFormatting>
  <conditionalFormatting sqref="D303">
    <cfRule type="expression" dxfId="128" priority="127" stopIfTrue="1">
      <formula>C303&lt;&gt;""</formula>
    </cfRule>
  </conditionalFormatting>
  <conditionalFormatting sqref="B303 E303:J303">
    <cfRule type="cellIs" dxfId="127" priority="128" stopIfTrue="1" operator="notEqual">
      <formula>""</formula>
    </cfRule>
  </conditionalFormatting>
  <conditionalFormatting sqref="C303">
    <cfRule type="cellIs" dxfId="126" priority="129" stopIfTrue="1" operator="notEqual">
      <formula>""</formula>
    </cfRule>
  </conditionalFormatting>
  <conditionalFormatting sqref="D304">
    <cfRule type="expression" dxfId="125" priority="124" stopIfTrue="1">
      <formula>C304&lt;&gt;""</formula>
    </cfRule>
  </conditionalFormatting>
  <conditionalFormatting sqref="B304 E304:J304">
    <cfRule type="cellIs" dxfId="124" priority="125" stopIfTrue="1" operator="notEqual">
      <formula>""</formula>
    </cfRule>
  </conditionalFormatting>
  <conditionalFormatting sqref="C304">
    <cfRule type="cellIs" dxfId="123" priority="126" stopIfTrue="1" operator="notEqual">
      <formula>""</formula>
    </cfRule>
  </conditionalFormatting>
  <conditionalFormatting sqref="D305">
    <cfRule type="expression" dxfId="122" priority="121" stopIfTrue="1">
      <formula>C305&lt;&gt;""</formula>
    </cfRule>
  </conditionalFormatting>
  <conditionalFormatting sqref="B305 E305:J305">
    <cfRule type="cellIs" dxfId="121" priority="122" stopIfTrue="1" operator="notEqual">
      <formula>""</formula>
    </cfRule>
  </conditionalFormatting>
  <conditionalFormatting sqref="C305">
    <cfRule type="cellIs" dxfId="120" priority="123" stopIfTrue="1" operator="notEqual">
      <formula>""</formula>
    </cfRule>
  </conditionalFormatting>
  <conditionalFormatting sqref="D359">
    <cfRule type="expression" dxfId="119" priority="118" stopIfTrue="1">
      <formula>C359&lt;&gt;""</formula>
    </cfRule>
  </conditionalFormatting>
  <conditionalFormatting sqref="E359:J359 B359">
    <cfRule type="cellIs" dxfId="118" priority="119" stopIfTrue="1" operator="notEqual">
      <formula>""</formula>
    </cfRule>
  </conditionalFormatting>
  <conditionalFormatting sqref="C359">
    <cfRule type="cellIs" dxfId="117" priority="120" stopIfTrue="1" operator="notEqual">
      <formula>""</formula>
    </cfRule>
  </conditionalFormatting>
  <conditionalFormatting sqref="D360">
    <cfRule type="expression" dxfId="116" priority="115" stopIfTrue="1">
      <formula>C360&lt;&gt;""</formula>
    </cfRule>
  </conditionalFormatting>
  <conditionalFormatting sqref="E360:J360 B360">
    <cfRule type="cellIs" dxfId="115" priority="116" stopIfTrue="1" operator="notEqual">
      <formula>""</formula>
    </cfRule>
  </conditionalFormatting>
  <conditionalFormatting sqref="C360">
    <cfRule type="cellIs" dxfId="114" priority="117" stopIfTrue="1" operator="notEqual">
      <formula>""</formula>
    </cfRule>
  </conditionalFormatting>
  <conditionalFormatting sqref="D361">
    <cfRule type="expression" dxfId="113" priority="112" stopIfTrue="1">
      <formula>C361&lt;&gt;""</formula>
    </cfRule>
  </conditionalFormatting>
  <conditionalFormatting sqref="E361:J361 B361">
    <cfRule type="cellIs" dxfId="112" priority="113" stopIfTrue="1" operator="notEqual">
      <formula>""</formula>
    </cfRule>
  </conditionalFormatting>
  <conditionalFormatting sqref="C361">
    <cfRule type="cellIs" dxfId="111" priority="114" stopIfTrue="1" operator="notEqual">
      <formula>""</formula>
    </cfRule>
  </conditionalFormatting>
  <conditionalFormatting sqref="D362">
    <cfRule type="expression" dxfId="110" priority="109" stopIfTrue="1">
      <formula>C362&lt;&gt;""</formula>
    </cfRule>
  </conditionalFormatting>
  <conditionalFormatting sqref="E362:J362 B362">
    <cfRule type="cellIs" dxfId="109" priority="110" stopIfTrue="1" operator="notEqual">
      <formula>""</formula>
    </cfRule>
  </conditionalFormatting>
  <conditionalFormatting sqref="C362">
    <cfRule type="cellIs" dxfId="108" priority="111" stopIfTrue="1" operator="notEqual">
      <formula>""</formula>
    </cfRule>
  </conditionalFormatting>
  <conditionalFormatting sqref="D363">
    <cfRule type="expression" dxfId="107" priority="106" stopIfTrue="1">
      <formula>C363&lt;&gt;""</formula>
    </cfRule>
  </conditionalFormatting>
  <conditionalFormatting sqref="E363:J363 B363">
    <cfRule type="cellIs" dxfId="106" priority="107" stopIfTrue="1" operator="notEqual">
      <formula>""</formula>
    </cfRule>
  </conditionalFormatting>
  <conditionalFormatting sqref="C363">
    <cfRule type="cellIs" dxfId="105" priority="108" stopIfTrue="1" operator="notEqual">
      <formula>""</formula>
    </cfRule>
  </conditionalFormatting>
  <conditionalFormatting sqref="D417">
    <cfRule type="expression" dxfId="104" priority="103" stopIfTrue="1">
      <formula>C417&lt;&gt;""</formula>
    </cfRule>
  </conditionalFormatting>
  <conditionalFormatting sqref="E417:J417 B417">
    <cfRule type="cellIs" dxfId="103" priority="104" stopIfTrue="1" operator="notEqual">
      <formula>""</formula>
    </cfRule>
  </conditionalFormatting>
  <conditionalFormatting sqref="C417">
    <cfRule type="cellIs" dxfId="102" priority="105" stopIfTrue="1" operator="notEqual">
      <formula>""</formula>
    </cfRule>
  </conditionalFormatting>
  <conditionalFormatting sqref="D418">
    <cfRule type="expression" dxfId="101" priority="100" stopIfTrue="1">
      <formula>C418&lt;&gt;""</formula>
    </cfRule>
  </conditionalFormatting>
  <conditionalFormatting sqref="E418:J418 B418">
    <cfRule type="cellIs" dxfId="100" priority="101" stopIfTrue="1" operator="notEqual">
      <formula>""</formula>
    </cfRule>
  </conditionalFormatting>
  <conditionalFormatting sqref="C418">
    <cfRule type="cellIs" dxfId="99" priority="102" stopIfTrue="1" operator="notEqual">
      <formula>""</formula>
    </cfRule>
  </conditionalFormatting>
  <conditionalFormatting sqref="D419">
    <cfRule type="expression" dxfId="98" priority="97" stopIfTrue="1">
      <formula>C419&lt;&gt;""</formula>
    </cfRule>
  </conditionalFormatting>
  <conditionalFormatting sqref="E419:J419 B419">
    <cfRule type="cellIs" dxfId="97" priority="98" stopIfTrue="1" operator="notEqual">
      <formula>""</formula>
    </cfRule>
  </conditionalFormatting>
  <conditionalFormatting sqref="C419">
    <cfRule type="cellIs" dxfId="96" priority="99" stopIfTrue="1" operator="notEqual">
      <formula>""</formula>
    </cfRule>
  </conditionalFormatting>
  <conditionalFormatting sqref="D420">
    <cfRule type="expression" dxfId="95" priority="94" stopIfTrue="1">
      <formula>C420&lt;&gt;""</formula>
    </cfRule>
  </conditionalFormatting>
  <conditionalFormatting sqref="E420:J420 B420">
    <cfRule type="cellIs" dxfId="94" priority="95" stopIfTrue="1" operator="notEqual">
      <formula>""</formula>
    </cfRule>
  </conditionalFormatting>
  <conditionalFormatting sqref="C420">
    <cfRule type="cellIs" dxfId="93" priority="96" stopIfTrue="1" operator="notEqual">
      <formula>""</formula>
    </cfRule>
  </conditionalFormatting>
  <conditionalFormatting sqref="D421">
    <cfRule type="expression" dxfId="92" priority="91" stopIfTrue="1">
      <formula>C421&lt;&gt;""</formula>
    </cfRule>
  </conditionalFormatting>
  <conditionalFormatting sqref="E421:J421 B421">
    <cfRule type="cellIs" dxfId="91" priority="92" stopIfTrue="1" operator="notEqual">
      <formula>""</formula>
    </cfRule>
  </conditionalFormatting>
  <conditionalFormatting sqref="C421">
    <cfRule type="cellIs" dxfId="90" priority="93" stopIfTrue="1" operator="notEqual">
      <formula>""</formula>
    </cfRule>
  </conditionalFormatting>
  <conditionalFormatting sqref="D475">
    <cfRule type="expression" dxfId="89" priority="88" stopIfTrue="1">
      <formula>C475&lt;&gt;""</formula>
    </cfRule>
  </conditionalFormatting>
  <conditionalFormatting sqref="E475:J475 B475">
    <cfRule type="cellIs" dxfId="88" priority="89" stopIfTrue="1" operator="notEqual">
      <formula>""</formula>
    </cfRule>
  </conditionalFormatting>
  <conditionalFormatting sqref="C475">
    <cfRule type="cellIs" dxfId="87" priority="90" stopIfTrue="1" operator="notEqual">
      <formula>""</formula>
    </cfRule>
  </conditionalFormatting>
  <conditionalFormatting sqref="D476">
    <cfRule type="expression" dxfId="86" priority="85" stopIfTrue="1">
      <formula>C476&lt;&gt;""</formula>
    </cfRule>
  </conditionalFormatting>
  <conditionalFormatting sqref="E476:J476 B476">
    <cfRule type="cellIs" dxfId="85" priority="86" stopIfTrue="1" operator="notEqual">
      <formula>""</formula>
    </cfRule>
  </conditionalFormatting>
  <conditionalFormatting sqref="C476">
    <cfRule type="cellIs" dxfId="84" priority="87" stopIfTrue="1" operator="notEqual">
      <formula>""</formula>
    </cfRule>
  </conditionalFormatting>
  <conditionalFormatting sqref="D477">
    <cfRule type="expression" dxfId="83" priority="82" stopIfTrue="1">
      <formula>C477&lt;&gt;""</formula>
    </cfRule>
  </conditionalFormatting>
  <conditionalFormatting sqref="E477:J477 B477">
    <cfRule type="cellIs" dxfId="82" priority="83" stopIfTrue="1" operator="notEqual">
      <formula>""</formula>
    </cfRule>
  </conditionalFormatting>
  <conditionalFormatting sqref="C477">
    <cfRule type="cellIs" dxfId="81" priority="84" stopIfTrue="1" operator="notEqual">
      <formula>""</formula>
    </cfRule>
  </conditionalFormatting>
  <conditionalFormatting sqref="D478">
    <cfRule type="expression" dxfId="80" priority="79" stopIfTrue="1">
      <formula>C478&lt;&gt;""</formula>
    </cfRule>
  </conditionalFormatting>
  <conditionalFormatting sqref="E478:J478 B478">
    <cfRule type="cellIs" dxfId="79" priority="80" stopIfTrue="1" operator="notEqual">
      <formula>""</formula>
    </cfRule>
  </conditionalFormatting>
  <conditionalFormatting sqref="C478">
    <cfRule type="cellIs" dxfId="78" priority="81" stopIfTrue="1" operator="notEqual">
      <formula>""</formula>
    </cfRule>
  </conditionalFormatting>
  <conditionalFormatting sqref="D479">
    <cfRule type="expression" dxfId="77" priority="76" stopIfTrue="1">
      <formula>C479&lt;&gt;""</formula>
    </cfRule>
  </conditionalFormatting>
  <conditionalFormatting sqref="E479:J479 B479">
    <cfRule type="cellIs" dxfId="76" priority="77" stopIfTrue="1" operator="notEqual">
      <formula>""</formula>
    </cfRule>
  </conditionalFormatting>
  <conditionalFormatting sqref="C479">
    <cfRule type="cellIs" dxfId="75" priority="78" stopIfTrue="1" operator="notEqual">
      <formula>""</formula>
    </cfRule>
  </conditionalFormatting>
  <conditionalFormatting sqref="D533">
    <cfRule type="expression" dxfId="74" priority="73" stopIfTrue="1">
      <formula>C533&lt;&gt;""</formula>
    </cfRule>
  </conditionalFormatting>
  <conditionalFormatting sqref="E533:J533 B533">
    <cfRule type="cellIs" dxfId="73" priority="74" stopIfTrue="1" operator="notEqual">
      <formula>""</formula>
    </cfRule>
  </conditionalFormatting>
  <conditionalFormatting sqref="C533">
    <cfRule type="cellIs" dxfId="72" priority="75" stopIfTrue="1" operator="notEqual">
      <formula>""</formula>
    </cfRule>
  </conditionalFormatting>
  <conditionalFormatting sqref="D534">
    <cfRule type="expression" dxfId="71" priority="70" stopIfTrue="1">
      <formula>C534&lt;&gt;""</formula>
    </cfRule>
  </conditionalFormatting>
  <conditionalFormatting sqref="E534:J534 B534">
    <cfRule type="cellIs" dxfId="70" priority="71" stopIfTrue="1" operator="notEqual">
      <formula>""</formula>
    </cfRule>
  </conditionalFormatting>
  <conditionalFormatting sqref="C534">
    <cfRule type="cellIs" dxfId="69" priority="72" stopIfTrue="1" operator="notEqual">
      <formula>""</formula>
    </cfRule>
  </conditionalFormatting>
  <conditionalFormatting sqref="D535">
    <cfRule type="expression" dxfId="68" priority="67" stopIfTrue="1">
      <formula>C535&lt;&gt;""</formula>
    </cfRule>
  </conditionalFormatting>
  <conditionalFormatting sqref="E535:J535 B535">
    <cfRule type="cellIs" dxfId="67" priority="68" stopIfTrue="1" operator="notEqual">
      <formula>""</formula>
    </cfRule>
  </conditionalFormatting>
  <conditionalFormatting sqref="C535">
    <cfRule type="cellIs" dxfId="66" priority="69" stopIfTrue="1" operator="notEqual">
      <formula>""</formula>
    </cfRule>
  </conditionalFormatting>
  <conditionalFormatting sqref="D536">
    <cfRule type="expression" dxfId="65" priority="64" stopIfTrue="1">
      <formula>C536&lt;&gt;""</formula>
    </cfRule>
  </conditionalFormatting>
  <conditionalFormatting sqref="E536:J536 B536">
    <cfRule type="cellIs" dxfId="64" priority="65" stopIfTrue="1" operator="notEqual">
      <formula>""</formula>
    </cfRule>
  </conditionalFormatting>
  <conditionalFormatting sqref="C536">
    <cfRule type="cellIs" dxfId="63" priority="66" stopIfTrue="1" operator="notEqual">
      <formula>""</formula>
    </cfRule>
  </conditionalFormatting>
  <conditionalFormatting sqref="D537">
    <cfRule type="expression" dxfId="62" priority="61" stopIfTrue="1">
      <formula>C537&lt;&gt;""</formula>
    </cfRule>
  </conditionalFormatting>
  <conditionalFormatting sqref="E537:J537 B537">
    <cfRule type="cellIs" dxfId="61" priority="62" stopIfTrue="1" operator="notEqual">
      <formula>""</formula>
    </cfRule>
  </conditionalFormatting>
  <conditionalFormatting sqref="C537">
    <cfRule type="cellIs" dxfId="60" priority="63" stopIfTrue="1" operator="notEqual">
      <formula>""</formula>
    </cfRule>
  </conditionalFormatting>
  <conditionalFormatting sqref="D591">
    <cfRule type="expression" dxfId="59" priority="58" stopIfTrue="1">
      <formula>C591&lt;&gt;""</formula>
    </cfRule>
  </conditionalFormatting>
  <conditionalFormatting sqref="E591:J591 B591">
    <cfRule type="cellIs" dxfId="58" priority="59" stopIfTrue="1" operator="notEqual">
      <formula>""</formula>
    </cfRule>
  </conditionalFormatting>
  <conditionalFormatting sqref="C591">
    <cfRule type="cellIs" dxfId="57" priority="60" stopIfTrue="1" operator="notEqual">
      <formula>""</formula>
    </cfRule>
  </conditionalFormatting>
  <conditionalFormatting sqref="D592">
    <cfRule type="expression" dxfId="56" priority="55" stopIfTrue="1">
      <formula>C592&lt;&gt;""</formula>
    </cfRule>
  </conditionalFormatting>
  <conditionalFormatting sqref="E592:J592 B592">
    <cfRule type="cellIs" dxfId="55" priority="56" stopIfTrue="1" operator="notEqual">
      <formula>""</formula>
    </cfRule>
  </conditionalFormatting>
  <conditionalFormatting sqref="C592">
    <cfRule type="cellIs" dxfId="54" priority="57" stopIfTrue="1" operator="notEqual">
      <formula>""</formula>
    </cfRule>
  </conditionalFormatting>
  <conditionalFormatting sqref="D593">
    <cfRule type="expression" dxfId="53" priority="52" stopIfTrue="1">
      <formula>C593&lt;&gt;""</formula>
    </cfRule>
  </conditionalFormatting>
  <conditionalFormatting sqref="E593:J593 B593">
    <cfRule type="cellIs" dxfId="52" priority="53" stopIfTrue="1" operator="notEqual">
      <formula>""</formula>
    </cfRule>
  </conditionalFormatting>
  <conditionalFormatting sqref="C593">
    <cfRule type="cellIs" dxfId="51" priority="54" stopIfTrue="1" operator="notEqual">
      <formula>""</formula>
    </cfRule>
  </conditionalFormatting>
  <conditionalFormatting sqref="D594">
    <cfRule type="expression" dxfId="50" priority="49" stopIfTrue="1">
      <formula>C594&lt;&gt;""</formula>
    </cfRule>
  </conditionalFormatting>
  <conditionalFormatting sqref="E594:J594 B594">
    <cfRule type="cellIs" dxfId="49" priority="50" stopIfTrue="1" operator="notEqual">
      <formula>""</formula>
    </cfRule>
  </conditionalFormatting>
  <conditionalFormatting sqref="C594">
    <cfRule type="cellIs" dxfId="48" priority="51" stopIfTrue="1" operator="notEqual">
      <formula>""</formula>
    </cfRule>
  </conditionalFormatting>
  <conditionalFormatting sqref="D595">
    <cfRule type="expression" dxfId="47" priority="46" stopIfTrue="1">
      <formula>C595&lt;&gt;""</formula>
    </cfRule>
  </conditionalFormatting>
  <conditionalFormatting sqref="E595:J595 B595">
    <cfRule type="cellIs" dxfId="46" priority="47" stopIfTrue="1" operator="notEqual">
      <formula>""</formula>
    </cfRule>
  </conditionalFormatting>
  <conditionalFormatting sqref="C595">
    <cfRule type="cellIs" dxfId="45" priority="48" stopIfTrue="1" operator="notEqual">
      <formula>""</formula>
    </cfRule>
  </conditionalFormatting>
  <conditionalFormatting sqref="D649">
    <cfRule type="expression" dxfId="44" priority="43" stopIfTrue="1">
      <formula>C649&lt;&gt;""</formula>
    </cfRule>
  </conditionalFormatting>
  <conditionalFormatting sqref="E649:J649 B649">
    <cfRule type="cellIs" dxfId="43" priority="44" stopIfTrue="1" operator="notEqual">
      <formula>""</formula>
    </cfRule>
  </conditionalFormatting>
  <conditionalFormatting sqref="C649">
    <cfRule type="cellIs" dxfId="42" priority="45" stopIfTrue="1" operator="notEqual">
      <formula>""</formula>
    </cfRule>
  </conditionalFormatting>
  <conditionalFormatting sqref="D650">
    <cfRule type="expression" dxfId="41" priority="40" stopIfTrue="1">
      <formula>C650&lt;&gt;""</formula>
    </cfRule>
  </conditionalFormatting>
  <conditionalFormatting sqref="E650:J650 B650">
    <cfRule type="cellIs" dxfId="40" priority="41" stopIfTrue="1" operator="notEqual">
      <formula>""</formula>
    </cfRule>
  </conditionalFormatting>
  <conditionalFormatting sqref="C650">
    <cfRule type="cellIs" dxfId="39" priority="42" stopIfTrue="1" operator="notEqual">
      <formula>""</formula>
    </cfRule>
  </conditionalFormatting>
  <conditionalFormatting sqref="D651">
    <cfRule type="expression" dxfId="38" priority="37" stopIfTrue="1">
      <formula>C651&lt;&gt;""</formula>
    </cfRule>
  </conditionalFormatting>
  <conditionalFormatting sqref="E651:J651 B651">
    <cfRule type="cellIs" dxfId="37" priority="38" stopIfTrue="1" operator="notEqual">
      <formula>""</formula>
    </cfRule>
  </conditionalFormatting>
  <conditionalFormatting sqref="C651">
    <cfRule type="cellIs" dxfId="36" priority="39" stopIfTrue="1" operator="notEqual">
      <formula>""</formula>
    </cfRule>
  </conditionalFormatting>
  <conditionalFormatting sqref="D652">
    <cfRule type="expression" dxfId="35" priority="34" stopIfTrue="1">
      <formula>C652&lt;&gt;""</formula>
    </cfRule>
  </conditionalFormatting>
  <conditionalFormatting sqref="E652:J652 B652">
    <cfRule type="cellIs" dxfId="34" priority="35" stopIfTrue="1" operator="notEqual">
      <formula>""</formula>
    </cfRule>
  </conditionalFormatting>
  <conditionalFormatting sqref="C652">
    <cfRule type="cellIs" dxfId="33" priority="36" stopIfTrue="1" operator="notEqual">
      <formula>""</formula>
    </cfRule>
  </conditionalFormatting>
  <conditionalFormatting sqref="D653">
    <cfRule type="expression" dxfId="32" priority="31" stopIfTrue="1">
      <formula>C653&lt;&gt;""</formula>
    </cfRule>
  </conditionalFormatting>
  <conditionalFormatting sqref="E653:J653 B653">
    <cfRule type="cellIs" dxfId="31" priority="32" stopIfTrue="1" operator="notEqual">
      <formula>""</formula>
    </cfRule>
  </conditionalFormatting>
  <conditionalFormatting sqref="C653">
    <cfRule type="cellIs" dxfId="30" priority="33" stopIfTrue="1" operator="notEqual">
      <formula>""</formula>
    </cfRule>
  </conditionalFormatting>
  <conditionalFormatting sqref="D707">
    <cfRule type="expression" dxfId="29" priority="28" stopIfTrue="1">
      <formula>C707&lt;&gt;""</formula>
    </cfRule>
  </conditionalFormatting>
  <conditionalFormatting sqref="E707:J707 B707">
    <cfRule type="cellIs" dxfId="28" priority="29" stopIfTrue="1" operator="notEqual">
      <formula>""</formula>
    </cfRule>
  </conditionalFormatting>
  <conditionalFormatting sqref="C707">
    <cfRule type="cellIs" dxfId="27" priority="30" stopIfTrue="1" operator="notEqual">
      <formula>""</formula>
    </cfRule>
  </conditionalFormatting>
  <conditionalFormatting sqref="D708">
    <cfRule type="expression" dxfId="26" priority="25" stopIfTrue="1">
      <formula>C708&lt;&gt;""</formula>
    </cfRule>
  </conditionalFormatting>
  <conditionalFormatting sqref="E708:J708 B708">
    <cfRule type="cellIs" dxfId="25" priority="26" stopIfTrue="1" operator="notEqual">
      <formula>""</formula>
    </cfRule>
  </conditionalFormatting>
  <conditionalFormatting sqref="C708">
    <cfRule type="cellIs" dxfId="24" priority="27" stopIfTrue="1" operator="notEqual">
      <formula>""</formula>
    </cfRule>
  </conditionalFormatting>
  <conditionalFormatting sqref="D709">
    <cfRule type="expression" dxfId="23" priority="22" stopIfTrue="1">
      <formula>C709&lt;&gt;""</formula>
    </cfRule>
  </conditionalFormatting>
  <conditionalFormatting sqref="E709:J709 B709">
    <cfRule type="cellIs" dxfId="22" priority="23" stopIfTrue="1" operator="notEqual">
      <formula>""</formula>
    </cfRule>
  </conditionalFormatting>
  <conditionalFormatting sqref="C709">
    <cfRule type="cellIs" dxfId="21" priority="24" stopIfTrue="1" operator="notEqual">
      <formula>""</formula>
    </cfRule>
  </conditionalFormatting>
  <conditionalFormatting sqref="D710">
    <cfRule type="expression" dxfId="20" priority="19" stopIfTrue="1">
      <formula>C710&lt;&gt;""</formula>
    </cfRule>
  </conditionalFormatting>
  <conditionalFormatting sqref="E710:J710 B710">
    <cfRule type="cellIs" dxfId="19" priority="20" stopIfTrue="1" operator="notEqual">
      <formula>""</formula>
    </cfRule>
  </conditionalFormatting>
  <conditionalFormatting sqref="C710">
    <cfRule type="cellIs" dxfId="18" priority="21" stopIfTrue="1" operator="notEqual">
      <formula>""</formula>
    </cfRule>
  </conditionalFormatting>
  <conditionalFormatting sqref="D711">
    <cfRule type="expression" dxfId="17" priority="16" stopIfTrue="1">
      <formula>C711&lt;&gt;""</formula>
    </cfRule>
  </conditionalFormatting>
  <conditionalFormatting sqref="E711:J711 B711">
    <cfRule type="cellIs" dxfId="16" priority="17" stopIfTrue="1" operator="notEqual">
      <formula>""</formula>
    </cfRule>
  </conditionalFormatting>
  <conditionalFormatting sqref="C711">
    <cfRule type="cellIs" dxfId="15" priority="18" stopIfTrue="1" operator="notEqual">
      <formula>""</formula>
    </cfRule>
  </conditionalFormatting>
  <conditionalFormatting sqref="D765">
    <cfRule type="expression" dxfId="14" priority="13" stopIfTrue="1">
      <formula>C765&lt;&gt;""</formula>
    </cfRule>
  </conditionalFormatting>
  <conditionalFormatting sqref="E765:J765 B765">
    <cfRule type="cellIs" dxfId="13" priority="14" stopIfTrue="1" operator="notEqual">
      <formula>""</formula>
    </cfRule>
  </conditionalFormatting>
  <conditionalFormatting sqref="C765">
    <cfRule type="cellIs" dxfId="12" priority="15" stopIfTrue="1" operator="notEqual">
      <formula>""</formula>
    </cfRule>
  </conditionalFormatting>
  <conditionalFormatting sqref="D766">
    <cfRule type="expression" dxfId="11" priority="10" stopIfTrue="1">
      <formula>C766&lt;&gt;""</formula>
    </cfRule>
  </conditionalFormatting>
  <conditionalFormatting sqref="E766:J766 B766">
    <cfRule type="cellIs" dxfId="10" priority="11" stopIfTrue="1" operator="notEqual">
      <formula>""</formula>
    </cfRule>
  </conditionalFormatting>
  <conditionalFormatting sqref="C766">
    <cfRule type="cellIs" dxfId="9" priority="12" stopIfTrue="1" operator="notEqual">
      <formula>""</formula>
    </cfRule>
  </conditionalFormatting>
  <conditionalFormatting sqref="D767">
    <cfRule type="expression" dxfId="8" priority="7" stopIfTrue="1">
      <formula>C767&lt;&gt;""</formula>
    </cfRule>
  </conditionalFormatting>
  <conditionalFormatting sqref="E767:J767 B767">
    <cfRule type="cellIs" dxfId="7" priority="8" stopIfTrue="1" operator="notEqual">
      <formula>""</formula>
    </cfRule>
  </conditionalFormatting>
  <conditionalFormatting sqref="C767">
    <cfRule type="cellIs" dxfId="6" priority="9" stopIfTrue="1" operator="notEqual">
      <formula>""</formula>
    </cfRule>
  </conditionalFormatting>
  <conditionalFormatting sqref="D768">
    <cfRule type="expression" dxfId="5" priority="4" stopIfTrue="1">
      <formula>C768&lt;&gt;""</formula>
    </cfRule>
  </conditionalFormatting>
  <conditionalFormatting sqref="E768:J768 B768">
    <cfRule type="cellIs" dxfId="4" priority="5" stopIfTrue="1" operator="notEqual">
      <formula>""</formula>
    </cfRule>
  </conditionalFormatting>
  <conditionalFormatting sqref="C768">
    <cfRule type="cellIs" dxfId="3" priority="6" stopIfTrue="1" operator="notEqual">
      <formula>""</formula>
    </cfRule>
  </conditionalFormatting>
  <conditionalFormatting sqref="D769">
    <cfRule type="expression" dxfId="2" priority="1" stopIfTrue="1">
      <formula>C769&lt;&gt;""</formula>
    </cfRule>
  </conditionalFormatting>
  <conditionalFormatting sqref="E769:J769 B769">
    <cfRule type="cellIs" dxfId="1" priority="2" stopIfTrue="1" operator="notEqual">
      <formula>""</formula>
    </cfRule>
  </conditionalFormatting>
  <conditionalFormatting sqref="C769">
    <cfRule type="cellIs" dxfId="0" priority="3" stopIfTrue="1" operator="notEqual">
      <formula>""</formula>
    </cfRule>
  </conditionalFormatting>
  <pageMargins left="0.59055118110236227" right="0.59055118110236227" top="0.39370078740157483" bottom="0.39370078740157483" header="0.59055118110236227" footer="0.59055118110236227"/>
  <pageSetup paperSize="9" orientation="portrait" r:id="rId1"/>
  <headerFooter alignWithMargins="0"/>
  <rowBreaks count="13" manualBreakCount="13">
    <brk id="76" max="16383" man="1"/>
    <brk id="136" max="16383" man="1"/>
    <brk id="194" max="16383" man="1"/>
    <brk id="252" max="16383" man="1"/>
    <brk id="310" max="16383" man="1"/>
    <brk id="368" max="16383" man="1"/>
    <brk id="426" max="16383" man="1"/>
    <brk id="484" max="16383" man="1"/>
    <brk id="542" max="16383" man="1"/>
    <brk id="600" max="16383" man="1"/>
    <brk id="658" max="16383" man="1"/>
    <brk id="716" max="16383" man="1"/>
    <brk id="7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5605C-6FA2-42EB-83FE-F3126586643F}">
  <sheetPr codeName="Tabelle2">
    <pageSetUpPr fitToPage="1"/>
  </sheetPr>
  <dimension ref="A1:AH189"/>
  <sheetViews>
    <sheetView workbookViewId="0">
      <selection activeCell="B4" sqref="B4"/>
    </sheetView>
  </sheetViews>
  <sheetFormatPr baseColWidth="10" defaultRowHeight="12.75" x14ac:dyDescent="0.2"/>
  <cols>
    <col min="1" max="1" width="18" customWidth="1"/>
    <col min="2" max="2" width="32.140625" customWidth="1"/>
  </cols>
  <sheetData>
    <row r="1" spans="1:14" x14ac:dyDescent="0.2">
      <c r="A1" s="4" t="s">
        <v>37</v>
      </c>
    </row>
    <row r="3" spans="1:14" x14ac:dyDescent="0.2">
      <c r="A3" t="s">
        <v>10</v>
      </c>
      <c r="B3" s="1">
        <v>2</v>
      </c>
    </row>
    <row r="4" spans="1:14" x14ac:dyDescent="0.2">
      <c r="A4">
        <v>1</v>
      </c>
      <c r="B4" s="3" t="s">
        <v>11</v>
      </c>
    </row>
    <row r="5" spans="1:14" x14ac:dyDescent="0.2">
      <c r="A5">
        <v>2</v>
      </c>
      <c r="B5" t="s">
        <v>12</v>
      </c>
    </row>
    <row r="7" spans="1:14" x14ac:dyDescent="0.2">
      <c r="A7" t="s">
        <v>9</v>
      </c>
      <c r="B7" s="1">
        <v>1</v>
      </c>
      <c r="C7" s="10" t="str">
        <f>INDEX(ANLAGETYP_MATRIX,ANLAGETYP_CHOICE,1)</f>
        <v>Private Seilbahn</v>
      </c>
      <c r="D7" s="10" t="str">
        <f>INDEX(ANLAGETYP_MATRIX,ANLAGETYP_CHOICE,2)</f>
        <v>Impianto a fune in servizio privato</v>
      </c>
    </row>
    <row r="8" spans="1:14" x14ac:dyDescent="0.2">
      <c r="A8">
        <v>1</v>
      </c>
      <c r="B8" t="str">
        <f t="shared" ref="B8:B13" si="0">INDEX(ANLAGETYP_MATRIX,A8,SPRACHE_CHOICE)</f>
        <v>Impianto a fune in servizio privato</v>
      </c>
      <c r="C8" t="s">
        <v>0</v>
      </c>
      <c r="D8" t="s">
        <v>3</v>
      </c>
    </row>
    <row r="9" spans="1:14" x14ac:dyDescent="0.2">
      <c r="A9">
        <v>2</v>
      </c>
      <c r="B9" t="str">
        <f t="shared" si="0"/>
        <v>Impianto a fune in servizio pubblico</v>
      </c>
      <c r="C9" t="s">
        <v>18</v>
      </c>
      <c r="D9" t="s">
        <v>4</v>
      </c>
    </row>
    <row r="10" spans="1:14" x14ac:dyDescent="0.2">
      <c r="A10">
        <v>3</v>
      </c>
      <c r="B10" t="str">
        <f t="shared" si="0"/>
        <v>Elettrodotto</v>
      </c>
      <c r="C10" t="s">
        <v>133</v>
      </c>
      <c r="D10" t="s">
        <v>5</v>
      </c>
    </row>
    <row r="11" spans="1:14" x14ac:dyDescent="0.2">
      <c r="A11">
        <v>4</v>
      </c>
      <c r="B11" t="str">
        <f t="shared" si="0"/>
        <v>Cavo telefonico</v>
      </c>
      <c r="C11" t="s">
        <v>1</v>
      </c>
      <c r="D11" t="s">
        <v>6</v>
      </c>
    </row>
    <row r="12" spans="1:14" x14ac:dyDescent="0.2">
      <c r="A12">
        <v>5</v>
      </c>
      <c r="B12" t="str">
        <f t="shared" si="0"/>
        <v>Altro ostacolo lineare alla navigazione aerea</v>
      </c>
      <c r="C12" t="s">
        <v>2</v>
      </c>
      <c r="D12" t="s">
        <v>7</v>
      </c>
    </row>
    <row r="13" spans="1:14" x14ac:dyDescent="0.2">
      <c r="A13">
        <v>6</v>
      </c>
      <c r="B13" t="str">
        <f t="shared" si="0"/>
        <v>Ostacolo verticale alla navigazione aerea</v>
      </c>
      <c r="C13" t="s">
        <v>296</v>
      </c>
      <c r="D13" t="s">
        <v>8</v>
      </c>
    </row>
    <row r="15" spans="1:14" x14ac:dyDescent="0.2">
      <c r="A15" t="s">
        <v>13</v>
      </c>
      <c r="B15" s="1">
        <v>1</v>
      </c>
      <c r="C15" s="10" t="str">
        <f>INDEX(ANLAGEUNTERTYP_MATRIX,ANLAGEUNTERTYP_CHOICE,ANLAGETYP_CHOICE*2-(2-1))</f>
        <v>Ortsveränderliche Materialseilbahn</v>
      </c>
      <c r="D15" s="10" t="str">
        <f>INDEX(ANLAGEUNTERTYP_MATRIX,ANLAGEUNTERTYP_CHOICE,ANLAGETYP_CHOICE*2-(2-2))</f>
        <v>Teleferica temporanea</v>
      </c>
    </row>
    <row r="16" spans="1:14" x14ac:dyDescent="0.2">
      <c r="A16">
        <v>1</v>
      </c>
      <c r="B16" t="str">
        <f t="shared" ref="B16:B21" si="1">INDEX(ANLAGEUNTERTYP_MATRIX,A16,ANLAGETYP_CHOICE*2-(2-SPRACHE_CHOICE))</f>
        <v>Teleferica temporanea</v>
      </c>
      <c r="C16" t="s">
        <v>146</v>
      </c>
      <c r="D16" t="s">
        <v>145</v>
      </c>
      <c r="E16" t="s">
        <v>267</v>
      </c>
      <c r="F16" t="s">
        <v>269</v>
      </c>
      <c r="G16" t="s">
        <v>143</v>
      </c>
      <c r="H16" t="s">
        <v>144</v>
      </c>
      <c r="I16" s="2" t="s">
        <v>20</v>
      </c>
      <c r="J16" s="2" t="s">
        <v>20</v>
      </c>
      <c r="K16" s="2" t="s">
        <v>20</v>
      </c>
      <c r="L16" s="2" t="s">
        <v>20</v>
      </c>
      <c r="M16" s="2" t="s">
        <v>307</v>
      </c>
      <c r="N16" t="s">
        <v>309</v>
      </c>
    </row>
    <row r="17" spans="1:14" x14ac:dyDescent="0.2">
      <c r="A17">
        <v>2</v>
      </c>
      <c r="B17" t="str">
        <f t="shared" si="1"/>
        <v>Filo a sbalzo</v>
      </c>
      <c r="C17" t="s">
        <v>14</v>
      </c>
      <c r="D17" t="s">
        <v>16</v>
      </c>
      <c r="E17" t="s">
        <v>268</v>
      </c>
      <c r="F17" t="s">
        <v>270</v>
      </c>
      <c r="G17" t="s">
        <v>134</v>
      </c>
      <c r="H17" t="s">
        <v>135</v>
      </c>
      <c r="I17" s="2" t="s">
        <v>19</v>
      </c>
      <c r="J17" s="2" t="s">
        <v>19</v>
      </c>
      <c r="K17" s="2" t="s">
        <v>19</v>
      </c>
      <c r="L17" s="2" t="s">
        <v>19</v>
      </c>
      <c r="M17" t="s">
        <v>17</v>
      </c>
      <c r="N17" t="s">
        <v>308</v>
      </c>
    </row>
    <row r="18" spans="1:14" x14ac:dyDescent="0.2">
      <c r="A18">
        <v>3</v>
      </c>
      <c r="B18" t="str">
        <f t="shared" si="1"/>
        <v>Teleferica piccola &lt; 1t</v>
      </c>
      <c r="C18" t="s">
        <v>334</v>
      </c>
      <c r="D18" t="s">
        <v>335</v>
      </c>
      <c r="E18" t="s">
        <v>305</v>
      </c>
      <c r="F18" t="s">
        <v>306</v>
      </c>
      <c r="G18" t="s">
        <v>19</v>
      </c>
      <c r="H18" t="s">
        <v>19</v>
      </c>
      <c r="I18" s="2" t="s">
        <v>19</v>
      </c>
      <c r="J18" s="2" t="s">
        <v>19</v>
      </c>
      <c r="K18" s="2" t="s">
        <v>19</v>
      </c>
      <c r="L18" s="2" t="s">
        <v>19</v>
      </c>
      <c r="M18" t="s">
        <v>19</v>
      </c>
      <c r="N18" t="s">
        <v>19</v>
      </c>
    </row>
    <row r="19" spans="1:14" x14ac:dyDescent="0.2">
      <c r="A19">
        <v>4</v>
      </c>
      <c r="B19" t="str">
        <f t="shared" si="1"/>
        <v>Teleferica grande &gt; 1t</v>
      </c>
      <c r="C19" t="s">
        <v>336</v>
      </c>
      <c r="D19" t="s">
        <v>337</v>
      </c>
      <c r="E19" t="s">
        <v>19</v>
      </c>
      <c r="F19" t="s">
        <v>19</v>
      </c>
      <c r="G19" t="s">
        <v>19</v>
      </c>
      <c r="H19" t="s">
        <v>19</v>
      </c>
      <c r="I19" s="2" t="s">
        <v>19</v>
      </c>
      <c r="J19" s="2" t="s">
        <v>19</v>
      </c>
      <c r="K19" s="2" t="s">
        <v>19</v>
      </c>
      <c r="L19" s="2" t="s">
        <v>19</v>
      </c>
      <c r="M19" t="s">
        <v>19</v>
      </c>
      <c r="N19" t="s">
        <v>19</v>
      </c>
    </row>
    <row r="20" spans="1:14" x14ac:dyDescent="0.2">
      <c r="A20">
        <v>5</v>
      </c>
      <c r="B20" t="str">
        <f t="shared" si="1"/>
        <v>Teleferica per il trasporto di persone e cose</v>
      </c>
      <c r="C20" t="s">
        <v>15</v>
      </c>
      <c r="D20" t="s">
        <v>300</v>
      </c>
      <c r="E20" s="6" t="s">
        <v>19</v>
      </c>
      <c r="F20" t="s">
        <v>19</v>
      </c>
      <c r="G20" t="s">
        <v>19</v>
      </c>
      <c r="H20" t="s">
        <v>19</v>
      </c>
      <c r="I20" s="2" t="s">
        <v>19</v>
      </c>
      <c r="J20" s="2" t="s">
        <v>19</v>
      </c>
      <c r="K20" s="2" t="s">
        <v>19</v>
      </c>
      <c r="L20" s="2" t="s">
        <v>19</v>
      </c>
      <c r="M20" t="s">
        <v>19</v>
      </c>
      <c r="N20" t="s">
        <v>19</v>
      </c>
    </row>
    <row r="21" spans="1:14" x14ac:dyDescent="0.2">
      <c r="A21">
        <v>6</v>
      </c>
      <c r="B21" t="str">
        <f t="shared" si="1"/>
        <v>Infrastruttura per il tempo libero</v>
      </c>
      <c r="C21" t="s">
        <v>338</v>
      </c>
      <c r="D21" t="s">
        <v>339</v>
      </c>
      <c r="E21" s="6" t="s">
        <v>19</v>
      </c>
      <c r="F21" t="s">
        <v>19</v>
      </c>
      <c r="G21" t="s">
        <v>19</v>
      </c>
      <c r="H21" t="s">
        <v>19</v>
      </c>
      <c r="I21" s="2" t="s">
        <v>19</v>
      </c>
      <c r="J21" s="2" t="s">
        <v>19</v>
      </c>
      <c r="K21" s="2" t="s">
        <v>19</v>
      </c>
      <c r="L21" s="2" t="s">
        <v>19</v>
      </c>
      <c r="M21" t="s">
        <v>19</v>
      </c>
      <c r="N21" t="s">
        <v>19</v>
      </c>
    </row>
    <row r="23" spans="1:14" x14ac:dyDescent="0.2">
      <c r="A23" t="s">
        <v>118</v>
      </c>
      <c r="B23" s="1">
        <v>1</v>
      </c>
      <c r="C23" s="10" t="str">
        <f>INDEX(KENNZEICHNUNG_MATRIX,KENNZEICHNUNG_CHOICE,1)</f>
        <v>Nicht notwendig</v>
      </c>
      <c r="D23" s="10" t="str">
        <f>INDEX(KENNZEICHNUNG_MATRIX,KENNZEICHNUNG_CHOICE,2)</f>
        <v>Non necessaria</v>
      </c>
    </row>
    <row r="24" spans="1:14" x14ac:dyDescent="0.2">
      <c r="A24">
        <v>1</v>
      </c>
      <c r="B24" t="str">
        <f>INDEX(KENNZEICHNUNG_MATRIX,A24,SPRACHE_CHOICE)</f>
        <v>Non necessaria</v>
      </c>
      <c r="C24" t="s">
        <v>119</v>
      </c>
      <c r="D24" t="s">
        <v>161</v>
      </c>
    </row>
    <row r="25" spans="1:14" x14ac:dyDescent="0.2">
      <c r="A25">
        <v>2</v>
      </c>
      <c r="B25" t="str">
        <f>INDEX(KENNZEICHNUNG_MATRIX,A25,SPRACHE_CHOICE)</f>
        <v>Necessaria, ma non realizzata</v>
      </c>
      <c r="C25" t="s">
        <v>325</v>
      </c>
      <c r="D25" t="s">
        <v>326</v>
      </c>
    </row>
    <row r="26" spans="1:14" x14ac:dyDescent="0.2">
      <c r="A26">
        <v>3</v>
      </c>
      <c r="B26" t="str">
        <f>INDEX(KENNZEICHNUNG_MATRIX,A26,SPRACHE_CHOICE)</f>
        <v>Segnaletica cromatica</v>
      </c>
      <c r="C26" t="s">
        <v>120</v>
      </c>
      <c r="D26" t="s">
        <v>121</v>
      </c>
    </row>
    <row r="27" spans="1:14" x14ac:dyDescent="0.2">
      <c r="A27">
        <v>4</v>
      </c>
      <c r="B27" t="str">
        <f>INDEX(KENNZEICHNUNG_MATRIX,A27,SPRACHE_CHOICE)</f>
        <v>Segnaletica luminosa</v>
      </c>
      <c r="C27" t="s">
        <v>122</v>
      </c>
      <c r="D27" t="s">
        <v>123</v>
      </c>
    </row>
    <row r="28" spans="1:14" x14ac:dyDescent="0.2">
      <c r="A28">
        <v>5</v>
      </c>
      <c r="B28" t="str">
        <f>INDEX(KENNZEICHNUNG_MATRIX,A28,SPRACHE_CHOICE)</f>
        <v>Segnaletica cromatica e luminosa</v>
      </c>
      <c r="C28" t="s">
        <v>327</v>
      </c>
      <c r="D28" t="s">
        <v>328</v>
      </c>
    </row>
    <row r="30" spans="1:14" x14ac:dyDescent="0.2">
      <c r="A30" t="s">
        <v>128</v>
      </c>
      <c r="B30" s="1">
        <v>1</v>
      </c>
      <c r="C30" s="10" t="str">
        <f>INDEX(BODENABSTAND_MATRIX,BODENABSTAND_CHOICE,1)</f>
        <v>&lt; 15 m</v>
      </c>
      <c r="D30" s="10" t="str">
        <f>INDEX(BODENABSTAND_MATRIX,BODENABSTAND_CHOICE,2)</f>
        <v>&lt; 15 m</v>
      </c>
    </row>
    <row r="31" spans="1:14" x14ac:dyDescent="0.2">
      <c r="A31">
        <v>1</v>
      </c>
      <c r="B31" t="str">
        <f t="shared" ref="B31:B37" si="2">INDEX(BODENABSTAND_MATRIX,A31,SPRACHE_CHOICE)</f>
        <v>&lt; 15 m</v>
      </c>
      <c r="C31" t="s">
        <v>297</v>
      </c>
      <c r="D31" t="s">
        <v>297</v>
      </c>
    </row>
    <row r="32" spans="1:14" x14ac:dyDescent="0.2">
      <c r="A32">
        <v>2</v>
      </c>
      <c r="B32" t="str">
        <f t="shared" si="2"/>
        <v>≥ 15 fino a 25 m</v>
      </c>
      <c r="C32" t="s">
        <v>298</v>
      </c>
      <c r="D32" t="s">
        <v>299</v>
      </c>
    </row>
    <row r="33" spans="1:11" x14ac:dyDescent="0.2">
      <c r="A33">
        <v>3</v>
      </c>
      <c r="B33" t="str">
        <f t="shared" si="2"/>
        <v>&gt; 25 fino a &lt; 45 m</v>
      </c>
      <c r="C33" t="s">
        <v>340</v>
      </c>
      <c r="D33" t="s">
        <v>341</v>
      </c>
    </row>
    <row r="34" spans="1:11" x14ac:dyDescent="0.2">
      <c r="A34">
        <v>4</v>
      </c>
      <c r="B34" t="str">
        <f t="shared" si="2"/>
        <v>≥ 45 fino a 60 m</v>
      </c>
      <c r="C34" t="s">
        <v>342</v>
      </c>
      <c r="D34" t="s">
        <v>343</v>
      </c>
    </row>
    <row r="35" spans="1:11" x14ac:dyDescent="0.2">
      <c r="A35">
        <v>5</v>
      </c>
      <c r="B35" t="str">
        <f t="shared" si="2"/>
        <v>&gt; 60 fino a &lt; 100 m</v>
      </c>
      <c r="C35" t="s">
        <v>262</v>
      </c>
      <c r="D35" t="s">
        <v>265</v>
      </c>
    </row>
    <row r="36" spans="1:11" x14ac:dyDescent="0.2">
      <c r="A36">
        <v>6</v>
      </c>
      <c r="B36" t="str">
        <f t="shared" si="2"/>
        <v>≥ 100 fino a 150 m</v>
      </c>
      <c r="C36" t="s">
        <v>263</v>
      </c>
      <c r="D36" t="s">
        <v>266</v>
      </c>
    </row>
    <row r="37" spans="1:11" x14ac:dyDescent="0.2">
      <c r="A37">
        <v>7</v>
      </c>
      <c r="B37" t="str">
        <f t="shared" si="2"/>
        <v>&gt; 150 m</v>
      </c>
      <c r="C37" t="s">
        <v>264</v>
      </c>
      <c r="D37" t="s">
        <v>264</v>
      </c>
    </row>
    <row r="40" spans="1:11" x14ac:dyDescent="0.2">
      <c r="A40" s="4" t="s">
        <v>21</v>
      </c>
    </row>
    <row r="41" spans="1:11" x14ac:dyDescent="0.2">
      <c r="A41" s="4"/>
    </row>
    <row r="42" spans="1:11" x14ac:dyDescent="0.2">
      <c r="A42" s="6" t="s">
        <v>54</v>
      </c>
    </row>
    <row r="43" spans="1:11" x14ac:dyDescent="0.2">
      <c r="A43" s="6">
        <v>1</v>
      </c>
      <c r="B43" t="str">
        <f t="shared" ref="B43:B50" si="3">INDEX(PUNKTTYP_MATRIX,A43,SPRACHE_CHOICE)</f>
        <v>Stazione a valle</v>
      </c>
      <c r="C43" t="str">
        <f t="shared" ref="C43:C50" si="4">IF(ANLAGETYP_CHOICE&lt;&gt;3,INDEX(PUNKTTYP_PRE_MATRIX,A43,1),INDEX(PUNKTTYP_PRE_MATRIX,A43,4))</f>
        <v>Talstation</v>
      </c>
      <c r="D43" t="str">
        <f t="shared" ref="D43:D50" si="5">IF(ANLAGETYP_CHOICE&lt;&gt;3,INDEX(PUNKTTYP_PRE_MATRIX,A43,2),INDEX(PUNKTTYP_PRE_MATRIX,A43,5))</f>
        <v>Stazione a valle</v>
      </c>
      <c r="E43" t="str">
        <f t="shared" ref="E43:E50" si="6">IF(ANLAGETYP_CHOICE&lt;&gt;3,INDEX(PUNKTTYP_PRE_MATRIX,A43,3),INDEX(PUNKTTYP_PRE_MATRIX,A43,6))</f>
        <v>Talstation/Stazione a valle</v>
      </c>
      <c r="F43" t="s">
        <v>55</v>
      </c>
      <c r="G43" t="s">
        <v>58</v>
      </c>
      <c r="H43" t="str">
        <f t="shared" ref="H43:H50" si="7">INDEX(PUNKTTYP_PRE_MATRIX,A43,1)&amp;"/"&amp;INDEX(PUNKTTYP_PRE_MATRIX,A43,2)</f>
        <v>Talstation/Stazione a valle</v>
      </c>
      <c r="I43" t="s">
        <v>165</v>
      </c>
      <c r="J43" t="s">
        <v>142</v>
      </c>
      <c r="K43" t="s">
        <v>169</v>
      </c>
    </row>
    <row r="44" spans="1:11" x14ac:dyDescent="0.2">
      <c r="A44" s="6">
        <v>2</v>
      </c>
      <c r="B44" t="str">
        <f t="shared" si="3"/>
        <v>Stazione a monte</v>
      </c>
      <c r="C44" t="str">
        <f t="shared" si="4"/>
        <v>Bergstation</v>
      </c>
      <c r="D44" t="str">
        <f t="shared" si="5"/>
        <v>Stazione a monte</v>
      </c>
      <c r="E44" t="str">
        <f t="shared" si="6"/>
        <v>Bergstation/Stazione a monte</v>
      </c>
      <c r="F44" t="s">
        <v>56</v>
      </c>
      <c r="G44" t="s">
        <v>59</v>
      </c>
      <c r="H44" t="str">
        <f t="shared" si="7"/>
        <v>Bergstation/Stazione a monte</v>
      </c>
      <c r="I44" t="s">
        <v>312</v>
      </c>
      <c r="J44" t="s">
        <v>166</v>
      </c>
      <c r="K44" t="s">
        <v>169</v>
      </c>
    </row>
    <row r="45" spans="1:11" x14ac:dyDescent="0.2">
      <c r="A45" s="6">
        <v>3</v>
      </c>
      <c r="B45" t="str">
        <f t="shared" si="3"/>
        <v>Sostegno intermedio</v>
      </c>
      <c r="C45" t="str">
        <f t="shared" si="4"/>
        <v>Zwischenstütze</v>
      </c>
      <c r="D45" t="str">
        <f t="shared" si="5"/>
        <v>Sostegno intermedio</v>
      </c>
      <c r="E45" t="str">
        <f t="shared" si="6"/>
        <v>Zwischenstütze/Sostegno intermedio</v>
      </c>
      <c r="F45" t="s">
        <v>57</v>
      </c>
      <c r="G45" t="s">
        <v>60</v>
      </c>
      <c r="H45" t="str">
        <f t="shared" si="7"/>
        <v>Zwischenstütze/Sostegno intermedio</v>
      </c>
      <c r="I45" t="s">
        <v>168</v>
      </c>
      <c r="J45" t="s">
        <v>167</v>
      </c>
      <c r="K45" t="s">
        <v>169</v>
      </c>
    </row>
    <row r="46" spans="1:11" x14ac:dyDescent="0.2">
      <c r="A46" s="6">
        <v>4</v>
      </c>
      <c r="B46" t="str">
        <f t="shared" si="3"/>
        <v>Traliccio trasmittente</v>
      </c>
      <c r="C46" t="str">
        <f t="shared" si="4"/>
        <v>Sendemasten</v>
      </c>
      <c r="D46" t="str">
        <f t="shared" si="5"/>
        <v>Traliccio trasmittente</v>
      </c>
      <c r="E46" t="str">
        <f t="shared" si="6"/>
        <v>Sendemasten/Traliccio trasmittente</v>
      </c>
      <c r="F46" t="s">
        <v>307</v>
      </c>
      <c r="G46" t="s">
        <v>309</v>
      </c>
      <c r="H46" t="str">
        <f t="shared" si="7"/>
        <v>Sendemasten/Traliccio trasmittente</v>
      </c>
      <c r="I46" t="s">
        <v>314</v>
      </c>
      <c r="J46" t="s">
        <v>313</v>
      </c>
      <c r="K46" t="s">
        <v>169</v>
      </c>
    </row>
    <row r="47" spans="1:11" x14ac:dyDescent="0.2">
      <c r="A47" s="6">
        <v>5</v>
      </c>
      <c r="B47" t="str">
        <f t="shared" si="3"/>
        <v>Altro</v>
      </c>
      <c r="C47" t="str">
        <f t="shared" si="4"/>
        <v>Andere</v>
      </c>
      <c r="D47" t="str">
        <f t="shared" si="5"/>
        <v>Altro</v>
      </c>
      <c r="E47" t="str">
        <f t="shared" si="6"/>
        <v>Andere/Altro</v>
      </c>
      <c r="F47" t="s">
        <v>17</v>
      </c>
      <c r="G47" t="s">
        <v>308</v>
      </c>
      <c r="H47" t="str">
        <f t="shared" si="7"/>
        <v>Andere/Altro</v>
      </c>
      <c r="I47" t="s">
        <v>316</v>
      </c>
      <c r="J47" t="s">
        <v>315</v>
      </c>
      <c r="K47" t="s">
        <v>169</v>
      </c>
    </row>
    <row r="48" spans="1:11" x14ac:dyDescent="0.2">
      <c r="A48" s="6">
        <v>6</v>
      </c>
      <c r="B48" t="str">
        <f t="shared" si="3"/>
        <v xml:space="preserve"> </v>
      </c>
      <c r="C48" t="str">
        <f t="shared" si="4"/>
        <v xml:space="preserve"> </v>
      </c>
      <c r="D48" t="str">
        <f t="shared" si="5"/>
        <v xml:space="preserve"> </v>
      </c>
      <c r="E48" t="str">
        <f t="shared" si="6"/>
        <v xml:space="preserve"> / </v>
      </c>
      <c r="F48" t="s">
        <v>19</v>
      </c>
      <c r="G48" t="s">
        <v>19</v>
      </c>
      <c r="H48" t="str">
        <f t="shared" si="7"/>
        <v xml:space="preserve"> / </v>
      </c>
      <c r="I48" t="s">
        <v>317</v>
      </c>
      <c r="J48" t="s">
        <v>318</v>
      </c>
      <c r="K48" t="s">
        <v>169</v>
      </c>
    </row>
    <row r="49" spans="1:11" x14ac:dyDescent="0.2">
      <c r="A49" s="6">
        <v>7</v>
      </c>
      <c r="B49" t="str">
        <f t="shared" si="3"/>
        <v xml:space="preserve"> </v>
      </c>
      <c r="C49" t="str">
        <f t="shared" si="4"/>
        <v xml:space="preserve"> </v>
      </c>
      <c r="D49" t="str">
        <f t="shared" si="5"/>
        <v xml:space="preserve"> </v>
      </c>
      <c r="E49" t="str">
        <f t="shared" si="6"/>
        <v xml:space="preserve"> / </v>
      </c>
      <c r="F49" t="s">
        <v>19</v>
      </c>
      <c r="G49" t="s">
        <v>19</v>
      </c>
      <c r="H49" t="str">
        <f t="shared" si="7"/>
        <v xml:space="preserve"> / </v>
      </c>
      <c r="I49" t="s">
        <v>319</v>
      </c>
      <c r="J49" t="s">
        <v>320</v>
      </c>
      <c r="K49" t="s">
        <v>169</v>
      </c>
    </row>
    <row r="50" spans="1:11" x14ac:dyDescent="0.2">
      <c r="A50" s="6">
        <v>8</v>
      </c>
      <c r="B50" t="str">
        <f t="shared" si="3"/>
        <v xml:space="preserve"> </v>
      </c>
      <c r="C50" t="str">
        <f t="shared" si="4"/>
        <v xml:space="preserve"> </v>
      </c>
      <c r="D50" t="str">
        <f t="shared" si="5"/>
        <v xml:space="preserve"> </v>
      </c>
      <c r="E50" t="str">
        <f t="shared" si="6"/>
        <v xml:space="preserve"> / </v>
      </c>
      <c r="F50" t="s">
        <v>19</v>
      </c>
      <c r="G50" t="s">
        <v>19</v>
      </c>
      <c r="H50" t="str">
        <f t="shared" si="7"/>
        <v xml:space="preserve"> / </v>
      </c>
      <c r="I50" t="s">
        <v>321</v>
      </c>
      <c r="J50" t="s">
        <v>322</v>
      </c>
      <c r="K50" t="s">
        <v>169</v>
      </c>
    </row>
    <row r="52" spans="1:11" x14ac:dyDescent="0.2">
      <c r="A52" t="s">
        <v>22</v>
      </c>
    </row>
    <row r="53" spans="1:11" x14ac:dyDescent="0.2">
      <c r="A53">
        <v>1</v>
      </c>
      <c r="B53" t="str">
        <f t="shared" ref="B53:B59" si="8">INDEX(MATERIAL_MATRIX,A53,SPRACHE_CHOICE)</f>
        <v>Edificio</v>
      </c>
      <c r="C53" t="s">
        <v>30</v>
      </c>
      <c r="D53" t="s">
        <v>33</v>
      </c>
      <c r="E53">
        <v>1</v>
      </c>
    </row>
    <row r="54" spans="1:11" x14ac:dyDescent="0.2">
      <c r="A54">
        <v>2</v>
      </c>
      <c r="B54" t="str">
        <f t="shared" si="8"/>
        <v>Costruzione con copertura</v>
      </c>
      <c r="C54" t="s">
        <v>26</v>
      </c>
      <c r="D54" t="s">
        <v>34</v>
      </c>
      <c r="E54">
        <v>2</v>
      </c>
    </row>
    <row r="55" spans="1:11" x14ac:dyDescent="0.2">
      <c r="A55">
        <v>3</v>
      </c>
      <c r="B55" t="str">
        <f t="shared" si="8"/>
        <v>Motrice</v>
      </c>
      <c r="C55" t="s">
        <v>31</v>
      </c>
      <c r="D55" t="s">
        <v>35</v>
      </c>
      <c r="E55">
        <v>3</v>
      </c>
    </row>
    <row r="56" spans="1:11" x14ac:dyDescent="0.2">
      <c r="A56">
        <v>4</v>
      </c>
      <c r="B56" t="str">
        <f t="shared" si="8"/>
        <v>Albero</v>
      </c>
      <c r="C56" t="s">
        <v>32</v>
      </c>
      <c r="D56" t="s">
        <v>36</v>
      </c>
      <c r="E56">
        <v>4</v>
      </c>
    </row>
    <row r="57" spans="1:11" x14ac:dyDescent="0.2">
      <c r="A57">
        <v>5</v>
      </c>
      <c r="B57" t="str">
        <f t="shared" si="8"/>
        <v>Calcestruzzo</v>
      </c>
      <c r="C57" t="s">
        <v>25</v>
      </c>
      <c r="D57" t="s">
        <v>29</v>
      </c>
      <c r="E57">
        <v>5</v>
      </c>
    </row>
    <row r="58" spans="1:11" x14ac:dyDescent="0.2">
      <c r="A58">
        <v>6</v>
      </c>
      <c r="B58" t="str">
        <f t="shared" si="8"/>
        <v>Acciaio</v>
      </c>
      <c r="C58" t="s">
        <v>23</v>
      </c>
      <c r="D58" t="s">
        <v>27</v>
      </c>
      <c r="E58">
        <v>6</v>
      </c>
    </row>
    <row r="59" spans="1:11" x14ac:dyDescent="0.2">
      <c r="A59">
        <v>7</v>
      </c>
      <c r="B59" t="str">
        <f t="shared" si="8"/>
        <v>Legno</v>
      </c>
      <c r="C59" t="s">
        <v>24</v>
      </c>
      <c r="D59" t="s">
        <v>28</v>
      </c>
      <c r="E59">
        <v>7</v>
      </c>
    </row>
    <row r="61" spans="1:11" x14ac:dyDescent="0.2">
      <c r="A61" t="s">
        <v>38</v>
      </c>
      <c r="E61" s="6"/>
      <c r="G61" s="6"/>
    </row>
    <row r="62" spans="1:11" x14ac:dyDescent="0.2">
      <c r="A62">
        <v>1</v>
      </c>
      <c r="B62" t="str">
        <f>INDEX(GENAUIGKEIT_MATRIX,A62,SPRACHE_CHOICE)</f>
        <v>Misurazione ≤ ±5m</v>
      </c>
      <c r="C62" s="6" t="s">
        <v>272</v>
      </c>
      <c r="D62" s="6" t="s">
        <v>274</v>
      </c>
      <c r="E62" s="6">
        <v>1</v>
      </c>
      <c r="G62" s="6"/>
    </row>
    <row r="63" spans="1:11" x14ac:dyDescent="0.2">
      <c r="A63">
        <v>2</v>
      </c>
      <c r="B63" t="str">
        <f>INDEX(GENAUIGKEIT_MATRIX,A63,SPRACHE_CHOICE)</f>
        <v>Senza misur. ≤ ±5m</v>
      </c>
      <c r="C63" s="6" t="s">
        <v>276</v>
      </c>
      <c r="D63" s="6" t="s">
        <v>278</v>
      </c>
      <c r="E63" s="6">
        <v>2</v>
      </c>
      <c r="G63" s="6"/>
    </row>
    <row r="64" spans="1:11" x14ac:dyDescent="0.2">
      <c r="A64">
        <v>3</v>
      </c>
      <c r="B64" t="str">
        <f>INDEX(GENAUIGKEIT_MATRIX,A64,SPRACHE_CHOICE)</f>
        <v>Misurazione ≤ ±20m</v>
      </c>
      <c r="C64" s="6" t="s">
        <v>273</v>
      </c>
      <c r="D64" s="6" t="s">
        <v>275</v>
      </c>
      <c r="E64" s="6">
        <v>3</v>
      </c>
      <c r="G64" s="6"/>
    </row>
    <row r="65" spans="1:7" x14ac:dyDescent="0.2">
      <c r="A65">
        <v>4</v>
      </c>
      <c r="B65" t="str">
        <f>INDEX(GENAUIGKEIT_MATRIX,A65,SPRACHE_CHOICE)</f>
        <v>Senza misur. ≤ ±20m</v>
      </c>
      <c r="C65" s="6" t="s">
        <v>277</v>
      </c>
      <c r="D65" s="6" t="s">
        <v>279</v>
      </c>
      <c r="E65" s="6">
        <v>4</v>
      </c>
      <c r="G65" s="6"/>
    </row>
    <row r="66" spans="1:7" x14ac:dyDescent="0.2">
      <c r="E66" s="6"/>
      <c r="G66" s="6"/>
    </row>
    <row r="68" spans="1:7" x14ac:dyDescent="0.2">
      <c r="A68" s="4" t="s">
        <v>42</v>
      </c>
    </row>
    <row r="69" spans="1:7" x14ac:dyDescent="0.2">
      <c r="C69" s="9"/>
    </row>
    <row r="70" spans="1:7" x14ac:dyDescent="0.2">
      <c r="A70" t="s">
        <v>43</v>
      </c>
      <c r="B70" s="1" t="b">
        <f>OR(QUERUNG_BOOLEAN_LIST)</f>
        <v>0</v>
      </c>
      <c r="C70" s="10" t="str">
        <f>IF(QUERUNG_CHOICE,(LEFT(INDEX(QUERUNG_TEXT_D_LIST,$A71)&amp;INDEX(QUERUNG_TEXT_D_LIST,$A72)&amp;INDEX(QUERUNG_TEXT_D_LIST,$A73)&amp;INDEX(QUERUNG_TEXT_D_LIST,$A74)&amp;INDEX(QUERUNG_TEXT_D_LIST,$A75)&amp;INDEX(QUERUNG_TEXT_D_LIST,$A76),D70-2)),INDEX(QUERUNG_TEXT_D_LIST,$A77))</f>
        <v>Keine Querung</v>
      </c>
      <c r="D70">
        <f>LEN(INDEX(QUERUNG_TEXT_D_LIST,$A71)&amp;INDEX(QUERUNG_TEXT_D_LIST,$A72)&amp;INDEX(QUERUNG_TEXT_D_LIST,$A73)&amp;INDEX(QUERUNG_TEXT_D_LIST,$A74)&amp;INDEX(QUERUNG_TEXT_D_LIST,$A75)&amp;INDEX(QUERUNG_TEXT_D_LIST,$A76))</f>
        <v>0</v>
      </c>
      <c r="E70" s="10" t="str">
        <f>IF(QUERUNG_CHOICE,(LEFT(INDEX(QUERUNG_TEXT_I_LIST,$A71)&amp;INDEX(QUERUNG_TEXT_I_LIST,$A72)&amp;INDEX(QUERUNG_TEXT_I_LIST,$A73)&amp;INDEX(QUERUNG_TEXT_I_LIST,$A74)&amp;INDEX(QUERUNG_TEXT_I_LIST,$A75)&amp;INDEX(QUERUNG_TEXT_I_LIST,$A76),F70-2)),INDEX(QUERUNG_TEXT_I_LIST,$A77))</f>
        <v>Nessun attraversamento</v>
      </c>
      <c r="F70">
        <f>LEN(INDEX(QUERUNG_TEXT_I_LIST,$A71)&amp;INDEX(QUERUNG_TEXT_I_LIST,$A72)&amp;INDEX(QUERUNG_TEXT_I_LIST,$A73)&amp;INDEX(QUERUNG_TEXT_I_LIST,$A74)&amp;INDEX(QUERUNG_TEXT_I_LIST,$A75)&amp;INDEX(QUERUNG_TEXT_I_LIST,$A76))</f>
        <v>0</v>
      </c>
    </row>
    <row r="71" spans="1:7" x14ac:dyDescent="0.2">
      <c r="A71">
        <v>1</v>
      </c>
      <c r="B71" t="b">
        <v>0</v>
      </c>
      <c r="C71" t="str">
        <f t="shared" ref="C71:C76" si="9">IF(INDEX(QUERUNG_BOOLEAN_LIST,$A71),INDEX(QUERUNG_MATRIX,$A71,1)&amp;", ","")</f>
        <v/>
      </c>
      <c r="D71" t="str">
        <f t="shared" ref="D71:D76" si="10">IF(INDEX(QUERUNG_BOOLEAN_LIST,$A71),INDEX(QUERUNG_MATRIX,$A71,2)&amp;", ","")</f>
        <v/>
      </c>
      <c r="E71" t="s">
        <v>301</v>
      </c>
      <c r="F71" t="s">
        <v>302</v>
      </c>
    </row>
    <row r="72" spans="1:7" x14ac:dyDescent="0.2">
      <c r="A72">
        <v>2</v>
      </c>
      <c r="B72" t="b">
        <v>0</v>
      </c>
      <c r="C72" t="str">
        <f t="shared" si="9"/>
        <v/>
      </c>
      <c r="D72" t="str">
        <f t="shared" si="10"/>
        <v/>
      </c>
      <c r="E72" t="s">
        <v>49</v>
      </c>
      <c r="F72" t="s">
        <v>88</v>
      </c>
    </row>
    <row r="73" spans="1:7" x14ac:dyDescent="0.2">
      <c r="A73">
        <v>3</v>
      </c>
      <c r="B73" t="b">
        <v>0</v>
      </c>
      <c r="C73" t="str">
        <f t="shared" si="9"/>
        <v/>
      </c>
      <c r="D73" t="str">
        <f t="shared" si="10"/>
        <v/>
      </c>
      <c r="E73" t="s">
        <v>50</v>
      </c>
      <c r="F73" t="s">
        <v>89</v>
      </c>
    </row>
    <row r="74" spans="1:7" x14ac:dyDescent="0.2">
      <c r="A74">
        <v>4</v>
      </c>
      <c r="B74" t="b">
        <v>0</v>
      </c>
      <c r="C74" t="str">
        <f t="shared" si="9"/>
        <v/>
      </c>
      <c r="D74" t="str">
        <f t="shared" si="10"/>
        <v/>
      </c>
      <c r="E74" t="s">
        <v>51</v>
      </c>
      <c r="F74" t="s">
        <v>90</v>
      </c>
    </row>
    <row r="75" spans="1:7" x14ac:dyDescent="0.2">
      <c r="A75">
        <v>5</v>
      </c>
      <c r="B75" t="b">
        <v>0</v>
      </c>
      <c r="C75" t="str">
        <f t="shared" si="9"/>
        <v/>
      </c>
      <c r="D75" t="str">
        <f t="shared" si="10"/>
        <v/>
      </c>
      <c r="E75" t="s">
        <v>52</v>
      </c>
      <c r="F75" t="s">
        <v>91</v>
      </c>
    </row>
    <row r="76" spans="1:7" x14ac:dyDescent="0.2">
      <c r="A76">
        <v>6</v>
      </c>
      <c r="B76" t="b">
        <v>0</v>
      </c>
      <c r="C76" t="str">
        <f t="shared" si="9"/>
        <v/>
      </c>
      <c r="D76" t="str">
        <f t="shared" si="10"/>
        <v/>
      </c>
      <c r="E76" t="s">
        <v>53</v>
      </c>
      <c r="F76" t="s">
        <v>92</v>
      </c>
    </row>
    <row r="77" spans="1:7" x14ac:dyDescent="0.2">
      <c r="A77">
        <v>7</v>
      </c>
      <c r="C77" t="str">
        <f>INDEX(QUERUNG_MATRIX,$A77,1)</f>
        <v>Keine Querung</v>
      </c>
      <c r="D77" t="str">
        <f>INDEX(QUERUNG_MATRIX,$A77,2)</f>
        <v>Nessun attraversamento</v>
      </c>
      <c r="E77" t="s">
        <v>93</v>
      </c>
      <c r="F77" t="s">
        <v>94</v>
      </c>
    </row>
    <row r="79" spans="1:7" x14ac:dyDescent="0.2">
      <c r="A79" t="s">
        <v>282</v>
      </c>
    </row>
    <row r="80" spans="1:7" x14ac:dyDescent="0.2">
      <c r="A80">
        <v>1</v>
      </c>
      <c r="B80" s="1" t="b">
        <v>0</v>
      </c>
      <c r="C80" s="10" t="str">
        <f>IF(BEILAGE_IGM_BOOLEAN,INDEX(BEILAGE_MATRIX,$A80,1),"")</f>
        <v/>
      </c>
      <c r="D80" s="10" t="str">
        <f>IF(BEILAGE_IGM_BOOLEAN,INDEX(BEILAGE_MATRIX,$A80,2),"")</f>
        <v/>
      </c>
      <c r="E80" t="s">
        <v>286</v>
      </c>
      <c r="F80" t="s">
        <v>287</v>
      </c>
    </row>
    <row r="81" spans="1:6" x14ac:dyDescent="0.2">
      <c r="A81">
        <v>2</v>
      </c>
      <c r="B81" s="1" t="b">
        <v>0</v>
      </c>
      <c r="C81" s="10" t="str">
        <f>IF(BEILAGE_PROFIL_BOOLEAN,INDEX(BEILAGE_MATRIX,$A81,1),"")</f>
        <v/>
      </c>
      <c r="D81" s="10" t="str">
        <f>IF(BEILAGE_PROFIL_BOOLEAN,INDEX(BEILAGE_MATRIX,$A81,2),"")</f>
        <v/>
      </c>
      <c r="E81" t="s">
        <v>294</v>
      </c>
      <c r="F81" t="s">
        <v>295</v>
      </c>
    </row>
    <row r="84" spans="1:6" x14ac:dyDescent="0.2">
      <c r="A84" s="4" t="s">
        <v>48</v>
      </c>
    </row>
    <row r="85" spans="1:6" x14ac:dyDescent="0.2">
      <c r="A85" s="6"/>
    </row>
    <row r="86" spans="1:6" x14ac:dyDescent="0.2">
      <c r="A86" s="6" t="s">
        <v>240</v>
      </c>
    </row>
    <row r="87" spans="1:6" x14ac:dyDescent="0.2">
      <c r="A87" s="6">
        <v>1</v>
      </c>
      <c r="B87" t="str">
        <f>INDEX(KOPFZEILE_MATRIX,A87,SPRACHE_CHOICE)</f>
        <v>Comunicazione di ostacoli alla navigazione aerea</v>
      </c>
      <c r="C87" t="s">
        <v>110</v>
      </c>
      <c r="D87" t="s">
        <v>111</v>
      </c>
    </row>
    <row r="88" spans="1:6" x14ac:dyDescent="0.2">
      <c r="A88" s="6">
        <v>2</v>
      </c>
      <c r="B88" t="str">
        <f>INDEX(KOPFZEILE_MATRIX,A88,SPRACHE_CHOICE)</f>
        <v>Provincia Autonoma di Bolzano - Alto Adige</v>
      </c>
      <c r="C88" t="s">
        <v>250</v>
      </c>
      <c r="D88" t="s">
        <v>251</v>
      </c>
    </row>
    <row r="89" spans="1:6" x14ac:dyDescent="0.2">
      <c r="A89" s="6">
        <v>3</v>
      </c>
      <c r="B89" t="str">
        <f>INDEX(KOPFZEILE_MATRIX,A89,SPRACHE_CHOICE)</f>
        <v>Ripartizione Foreste - Ufficio Pianificazione Forestale</v>
      </c>
      <c r="C89" t="s">
        <v>241</v>
      </c>
      <c r="D89" t="s">
        <v>242</v>
      </c>
    </row>
    <row r="90" spans="1:6" x14ac:dyDescent="0.2">
      <c r="A90" s="6"/>
    </row>
    <row r="91" spans="1:6" x14ac:dyDescent="0.2">
      <c r="A91" s="6" t="s">
        <v>61</v>
      </c>
    </row>
    <row r="92" spans="1:6" x14ac:dyDescent="0.2">
      <c r="A92" s="6">
        <v>1</v>
      </c>
      <c r="B92" t="str">
        <f t="shared" ref="B92:B104" si="11">INDEX(BETREIBER_MATRIX,A92,SPRACHE_CHOICE)</f>
        <v>1. Dati del gestore dell'impianto</v>
      </c>
      <c r="C92" t="s">
        <v>230</v>
      </c>
      <c r="D92" t="s">
        <v>231</v>
      </c>
    </row>
    <row r="93" spans="1:6" x14ac:dyDescent="0.2">
      <c r="A93" s="6">
        <v>2</v>
      </c>
      <c r="B93" t="str">
        <f t="shared" si="11"/>
        <v>Cognome e nome o Denominazione:</v>
      </c>
      <c r="C93" t="s">
        <v>174</v>
      </c>
      <c r="D93" t="s">
        <v>175</v>
      </c>
    </row>
    <row r="94" spans="1:6" x14ac:dyDescent="0.2">
      <c r="A94" s="6">
        <v>3</v>
      </c>
      <c r="B94" t="str">
        <f t="shared" si="11"/>
        <v>Data di nascita:</v>
      </c>
      <c r="C94" t="s">
        <v>116</v>
      </c>
      <c r="D94" t="s">
        <v>117</v>
      </c>
    </row>
    <row r="95" spans="1:6" x14ac:dyDescent="0.2">
      <c r="A95" s="6">
        <v>4</v>
      </c>
      <c r="B95" t="str">
        <f t="shared" si="11"/>
        <v>Comune di nascita:</v>
      </c>
      <c r="C95" t="s">
        <v>205</v>
      </c>
      <c r="D95" t="s">
        <v>206</v>
      </c>
    </row>
    <row r="96" spans="1:6" x14ac:dyDescent="0.2">
      <c r="A96" s="6">
        <v>5</v>
      </c>
      <c r="B96" t="str">
        <f t="shared" si="11"/>
        <v>Indirizzo o sede:</v>
      </c>
      <c r="C96" t="s">
        <v>207</v>
      </c>
      <c r="D96" t="s">
        <v>65</v>
      </c>
    </row>
    <row r="97" spans="1:4" x14ac:dyDescent="0.2">
      <c r="A97" s="6">
        <v>6</v>
      </c>
      <c r="B97" t="str">
        <f t="shared" si="11"/>
        <v>Via:</v>
      </c>
      <c r="C97" t="s">
        <v>39</v>
      </c>
      <c r="D97" t="s">
        <v>66</v>
      </c>
    </row>
    <row r="98" spans="1:4" x14ac:dyDescent="0.2">
      <c r="A98" s="6">
        <v>7</v>
      </c>
      <c r="B98" t="str">
        <f t="shared" si="11"/>
        <v>N°:</v>
      </c>
      <c r="C98" t="s">
        <v>40</v>
      </c>
      <c r="D98" t="s">
        <v>67</v>
      </c>
    </row>
    <row r="99" spans="1:4" x14ac:dyDescent="0.2">
      <c r="A99" s="6">
        <v>8</v>
      </c>
      <c r="B99" t="str">
        <f t="shared" si="11"/>
        <v>Comune - Provincia - Stato:</v>
      </c>
      <c r="C99" t="s">
        <v>208</v>
      </c>
      <c r="D99" t="s">
        <v>209</v>
      </c>
    </row>
    <row r="100" spans="1:4" x14ac:dyDescent="0.2">
      <c r="A100" s="6">
        <v>9</v>
      </c>
      <c r="B100" t="str">
        <f t="shared" si="11"/>
        <v>Cap.:</v>
      </c>
      <c r="C100" t="s">
        <v>41</v>
      </c>
      <c r="D100" t="s">
        <v>68</v>
      </c>
    </row>
    <row r="101" spans="1:4" x14ac:dyDescent="0.2">
      <c r="A101" s="6">
        <v>10</v>
      </c>
      <c r="B101" t="str">
        <f t="shared" si="11"/>
        <v>Codice Fiscale:</v>
      </c>
      <c r="C101" t="s">
        <v>87</v>
      </c>
      <c r="D101" t="s">
        <v>211</v>
      </c>
    </row>
    <row r="102" spans="1:4" x14ac:dyDescent="0.2">
      <c r="A102" s="6">
        <v>11</v>
      </c>
      <c r="B102" t="str">
        <f t="shared" si="11"/>
        <v>Partita I.V.A.:</v>
      </c>
      <c r="C102" t="s">
        <v>158</v>
      </c>
      <c r="D102" t="s">
        <v>210</v>
      </c>
    </row>
    <row r="103" spans="1:4" x14ac:dyDescent="0.2">
      <c r="A103" s="6">
        <v>12</v>
      </c>
      <c r="B103" t="str">
        <f t="shared" si="11"/>
        <v>Telefono:</v>
      </c>
      <c r="C103" t="s">
        <v>159</v>
      </c>
      <c r="D103" t="s">
        <v>160</v>
      </c>
    </row>
    <row r="104" spans="1:4" x14ac:dyDescent="0.2">
      <c r="A104" s="6">
        <v>13</v>
      </c>
      <c r="B104" t="str">
        <f t="shared" si="11"/>
        <v>Indirizzo e-mail certificato (PEC):</v>
      </c>
      <c r="C104" t="s">
        <v>323</v>
      </c>
      <c r="D104" t="s">
        <v>324</v>
      </c>
    </row>
    <row r="105" spans="1:4" x14ac:dyDescent="0.2">
      <c r="A105" s="6"/>
    </row>
    <row r="106" spans="1:4" x14ac:dyDescent="0.2">
      <c r="A106" s="6" t="s">
        <v>76</v>
      </c>
    </row>
    <row r="107" spans="1:4" x14ac:dyDescent="0.2">
      <c r="A107" s="6">
        <v>1</v>
      </c>
      <c r="B107" t="str">
        <f t="shared" ref="B107:B127" si="12">INDEX(ANLAGE_MATRIX,A107,SPRACHE_CHOICE)</f>
        <v>2. Dati riguardanti l'impianto</v>
      </c>
      <c r="C107" t="s">
        <v>233</v>
      </c>
      <c r="D107" t="s">
        <v>232</v>
      </c>
    </row>
    <row r="108" spans="1:4" x14ac:dyDescent="0.2">
      <c r="A108" s="6">
        <v>2</v>
      </c>
      <c r="B108" t="str">
        <f t="shared" si="12"/>
        <v>Denominazione:</v>
      </c>
      <c r="C108" t="s">
        <v>154</v>
      </c>
      <c r="D108" t="s">
        <v>113</v>
      </c>
    </row>
    <row r="109" spans="1:4" x14ac:dyDescent="0.2">
      <c r="A109" s="6">
        <v>3</v>
      </c>
      <c r="B109" t="str">
        <f t="shared" si="12"/>
        <v>Tipo impianto:</v>
      </c>
      <c r="C109" t="s">
        <v>69</v>
      </c>
      <c r="D109" t="s">
        <v>70</v>
      </c>
    </row>
    <row r="110" spans="1:4" x14ac:dyDescent="0.2">
      <c r="A110" s="6">
        <v>4</v>
      </c>
      <c r="B110" t="str">
        <f t="shared" si="12"/>
        <v>Sottotipo impianto:</v>
      </c>
      <c r="C110" t="s">
        <v>156</v>
      </c>
      <c r="D110" t="s">
        <v>71</v>
      </c>
    </row>
    <row r="111" spans="1:4" x14ac:dyDescent="0.2">
      <c r="A111" s="6">
        <v>5</v>
      </c>
      <c r="B111" t="str">
        <f t="shared" si="12"/>
        <v>Data inizio costruzione:</v>
      </c>
      <c r="C111" t="s">
        <v>114</v>
      </c>
      <c r="D111" t="s">
        <v>115</v>
      </c>
    </row>
    <row r="112" spans="1:4" x14ac:dyDescent="0.2">
      <c r="A112" s="6">
        <v>6</v>
      </c>
      <c r="B112" t="str">
        <f t="shared" si="12"/>
        <v>Data smantellamento costruzione:</v>
      </c>
      <c r="C112" t="s">
        <v>147</v>
      </c>
      <c r="D112" t="s">
        <v>148</v>
      </c>
    </row>
    <row r="113" spans="1:4" x14ac:dyDescent="0.2">
      <c r="A113" s="6">
        <v>7</v>
      </c>
      <c r="B113" t="str">
        <f t="shared" si="12"/>
        <v>Comune(i) interessato(i):</v>
      </c>
      <c r="C113" t="s">
        <v>73</v>
      </c>
      <c r="D113" t="s">
        <v>72</v>
      </c>
    </row>
    <row r="114" spans="1:4" x14ac:dyDescent="0.2">
      <c r="A114" s="6">
        <v>8</v>
      </c>
      <c r="B114" t="str">
        <f t="shared" si="12"/>
        <v>Segnalazione:</v>
      </c>
      <c r="C114" t="s">
        <v>124</v>
      </c>
      <c r="D114" t="s">
        <v>125</v>
      </c>
    </row>
    <row r="115" spans="1:4" x14ac:dyDescent="0.2">
      <c r="A115" s="6">
        <v>9</v>
      </c>
      <c r="B115" t="str">
        <f t="shared" si="12"/>
        <v>Altezza massima dal suolo:</v>
      </c>
      <c r="C115" t="s">
        <v>149</v>
      </c>
      <c r="D115" t="s">
        <v>150</v>
      </c>
    </row>
    <row r="116" spans="1:4" x14ac:dyDescent="0.2">
      <c r="A116" s="6">
        <v>10</v>
      </c>
      <c r="B116" t="str">
        <f t="shared" si="12"/>
        <v>Lunghezza inclinata fune [m]:</v>
      </c>
      <c r="C116" t="s">
        <v>199</v>
      </c>
      <c r="D116" t="s">
        <v>200</v>
      </c>
    </row>
    <row r="117" spans="1:4" x14ac:dyDescent="0.2">
      <c r="A117" s="6">
        <v>11</v>
      </c>
      <c r="B117" t="str">
        <f t="shared" si="12"/>
        <v>Data di comunicazione:</v>
      </c>
      <c r="C117" t="s">
        <v>184</v>
      </c>
      <c r="D117" t="s">
        <v>183</v>
      </c>
    </row>
    <row r="118" spans="1:4" x14ac:dyDescent="0.2">
      <c r="A118" s="6">
        <v>12</v>
      </c>
      <c r="B118" t="str">
        <f t="shared" si="12"/>
        <v>Documentazione allegata:</v>
      </c>
      <c r="C118" t="s">
        <v>281</v>
      </c>
      <c r="D118" t="s">
        <v>283</v>
      </c>
    </row>
    <row r="119" spans="1:4" x14ac:dyDescent="0.2">
      <c r="A119" s="6">
        <v>13</v>
      </c>
      <c r="B119" t="str">
        <f t="shared" si="12"/>
        <v xml:space="preserve">      Corografia con il tracciato dell'impianto (1:25000)</v>
      </c>
      <c r="C119" t="s">
        <v>284</v>
      </c>
      <c r="D119" t="s">
        <v>285</v>
      </c>
    </row>
    <row r="120" spans="1:4" x14ac:dyDescent="0.2">
      <c r="A120" s="6">
        <v>14</v>
      </c>
      <c r="B120" t="str">
        <f t="shared" si="12"/>
        <v xml:space="preserve">      Profilo longitudinale dell'impianto</v>
      </c>
      <c r="C120" t="s">
        <v>293</v>
      </c>
      <c r="D120" t="s">
        <v>292</v>
      </c>
    </row>
    <row r="121" spans="1:4" x14ac:dyDescent="0.2">
      <c r="A121" s="6">
        <v>15</v>
      </c>
      <c r="B121" t="str">
        <f t="shared" si="12"/>
        <v>Attraversamento di:</v>
      </c>
      <c r="C121" t="s">
        <v>74</v>
      </c>
      <c r="D121" t="s">
        <v>75</v>
      </c>
    </row>
    <row r="122" spans="1:4" x14ac:dyDescent="0.2">
      <c r="A122" s="6">
        <v>16</v>
      </c>
      <c r="B122" t="str">
        <f t="shared" si="12"/>
        <v xml:space="preserve">      Rete viaria pubblica</v>
      </c>
      <c r="C122" t="s">
        <v>303</v>
      </c>
      <c r="D122" t="s">
        <v>304</v>
      </c>
    </row>
    <row r="123" spans="1:4" x14ac:dyDescent="0.2">
      <c r="A123" s="6">
        <v>17</v>
      </c>
      <c r="B123" t="str">
        <f t="shared" si="12"/>
        <v xml:space="preserve">      Rete viaria rurale (senza strade forestali)</v>
      </c>
      <c r="C123" t="s">
        <v>252</v>
      </c>
      <c r="D123" t="s">
        <v>257</v>
      </c>
    </row>
    <row r="124" spans="1:4" x14ac:dyDescent="0.2">
      <c r="A124" s="6">
        <v>18</v>
      </c>
      <c r="B124" t="str">
        <f t="shared" si="12"/>
        <v xml:space="preserve">      Acque</v>
      </c>
      <c r="C124" t="s">
        <v>253</v>
      </c>
      <c r="D124" t="s">
        <v>258</v>
      </c>
    </row>
    <row r="125" spans="1:4" x14ac:dyDescent="0.2">
      <c r="A125" s="6">
        <v>19</v>
      </c>
      <c r="B125" t="str">
        <f t="shared" si="12"/>
        <v xml:space="preserve">      Centri abitati</v>
      </c>
      <c r="C125" t="s">
        <v>254</v>
      </c>
      <c r="D125" t="s">
        <v>259</v>
      </c>
    </row>
    <row r="126" spans="1:4" x14ac:dyDescent="0.2">
      <c r="A126" s="6">
        <v>20</v>
      </c>
      <c r="B126" t="str">
        <f t="shared" si="12"/>
        <v xml:space="preserve">      Edifici pubblici</v>
      </c>
      <c r="C126" t="s">
        <v>255</v>
      </c>
      <c r="D126" t="s">
        <v>260</v>
      </c>
    </row>
    <row r="127" spans="1:4" x14ac:dyDescent="0.2">
      <c r="A127" s="6">
        <v>21</v>
      </c>
      <c r="B127" t="str">
        <f t="shared" si="12"/>
        <v xml:space="preserve">      Zone industriali</v>
      </c>
      <c r="C127" t="s">
        <v>256</v>
      </c>
      <c r="D127" t="s">
        <v>261</v>
      </c>
    </row>
    <row r="128" spans="1:4" x14ac:dyDescent="0.2">
      <c r="A128" s="6"/>
    </row>
    <row r="129" spans="1:4" x14ac:dyDescent="0.2">
      <c r="A129" s="6" t="s">
        <v>77</v>
      </c>
    </row>
    <row r="130" spans="1:4" x14ac:dyDescent="0.2">
      <c r="A130" s="6">
        <v>1</v>
      </c>
      <c r="B130" t="str">
        <f t="shared" ref="B130:B139" si="13">INDEX(TABELLE_MATRIX,A130,SPRACHE_CHOICE)</f>
        <v>3. Elementi dell'impianto</v>
      </c>
      <c r="C130" t="s">
        <v>234</v>
      </c>
      <c r="D130" t="s">
        <v>235</v>
      </c>
    </row>
    <row r="131" spans="1:4" x14ac:dyDescent="0.2">
      <c r="A131" s="6">
        <v>2</v>
      </c>
      <c r="B131" t="str">
        <f t="shared" si="13"/>
        <v>N°</v>
      </c>
      <c r="C131" t="s">
        <v>63</v>
      </c>
      <c r="D131" t="s">
        <v>64</v>
      </c>
    </row>
    <row r="132" spans="1:4" x14ac:dyDescent="0.2">
      <c r="A132" s="6">
        <v>3</v>
      </c>
      <c r="B132" t="str">
        <f t="shared" si="13"/>
        <v>Tipo punto</v>
      </c>
      <c r="C132" t="s">
        <v>79</v>
      </c>
      <c r="D132" t="s">
        <v>82</v>
      </c>
    </row>
    <row r="133" spans="1:4" x14ac:dyDescent="0.2">
      <c r="A133" s="6">
        <v>4</v>
      </c>
      <c r="B133" t="str">
        <f t="shared" si="13"/>
        <v>Materiale</v>
      </c>
      <c r="C133" t="s">
        <v>80</v>
      </c>
      <c r="D133" t="s">
        <v>83</v>
      </c>
    </row>
    <row r="134" spans="1:4" x14ac:dyDescent="0.2">
      <c r="A134" s="6">
        <v>5</v>
      </c>
      <c r="B134" t="str">
        <f t="shared" si="13"/>
        <v>Precisione</v>
      </c>
      <c r="C134" t="s">
        <v>81</v>
      </c>
      <c r="D134" t="s">
        <v>84</v>
      </c>
    </row>
    <row r="135" spans="1:4" s="8" customFormat="1" x14ac:dyDescent="0.2">
      <c r="A135" s="6">
        <v>6</v>
      </c>
      <c r="B135" s="8" t="str">
        <f t="shared" si="13"/>
        <v>X</v>
      </c>
      <c r="C135" s="5" t="s">
        <v>44</v>
      </c>
      <c r="D135" s="8" t="s">
        <v>44</v>
      </c>
    </row>
    <row r="136" spans="1:4" s="8" customFormat="1" x14ac:dyDescent="0.2">
      <c r="A136" s="6">
        <v>7</v>
      </c>
      <c r="B136" s="8" t="str">
        <f t="shared" si="13"/>
        <v>Y</v>
      </c>
      <c r="C136" s="8" t="s">
        <v>45</v>
      </c>
      <c r="D136" s="8" t="s">
        <v>45</v>
      </c>
    </row>
    <row r="137" spans="1:4" s="8" customFormat="1" x14ac:dyDescent="0.2">
      <c r="A137" s="6">
        <v>8</v>
      </c>
      <c r="B137" s="8" t="str">
        <f t="shared" si="13"/>
        <v>UTM WGS84 - ETRS89</v>
      </c>
      <c r="C137" s="8" t="s">
        <v>152</v>
      </c>
      <c r="D137" s="8" t="s">
        <v>152</v>
      </c>
    </row>
    <row r="138" spans="1:4" s="8" customFormat="1" x14ac:dyDescent="0.2">
      <c r="A138" s="6">
        <v>9</v>
      </c>
      <c r="B138" t="str">
        <f t="shared" si="13"/>
        <v>Quota
[m]</v>
      </c>
      <c r="C138" s="8" t="s">
        <v>195</v>
      </c>
      <c r="D138" s="8" t="s">
        <v>196</v>
      </c>
    </row>
    <row r="139" spans="1:4" s="8" customFormat="1" x14ac:dyDescent="0.2">
      <c r="A139" s="6">
        <v>10</v>
      </c>
      <c r="B139" s="8" t="str">
        <f t="shared" si="13"/>
        <v>Altezza
[m]</v>
      </c>
      <c r="C139" s="8" t="s">
        <v>197</v>
      </c>
      <c r="D139" s="8" t="s">
        <v>198</v>
      </c>
    </row>
    <row r="140" spans="1:4" x14ac:dyDescent="0.2">
      <c r="A140" s="6"/>
    </row>
    <row r="141" spans="1:4" x14ac:dyDescent="0.2">
      <c r="A141" s="6" t="s">
        <v>78</v>
      </c>
    </row>
    <row r="142" spans="1:4" x14ac:dyDescent="0.2">
      <c r="A142" s="6">
        <v>1</v>
      </c>
      <c r="B142" t="str">
        <f>INDEX(TABELLE_ELEITUNG_MATRIX,A142,SPRACHE_CHOICE)</f>
        <v>DATI GENERALI DELLA LINEA</v>
      </c>
      <c r="C142" t="s">
        <v>140</v>
      </c>
      <c r="D142" t="s">
        <v>141</v>
      </c>
    </row>
    <row r="143" spans="1:4" s="8" customFormat="1" x14ac:dyDescent="0.2">
      <c r="A143" s="7">
        <v>2</v>
      </c>
      <c r="B143" t="str">
        <f>INDEX(TABELLE_ELEITUNG_MATRIX,A143,SPRACHE_CHOICE)</f>
        <v>Tensione [kV]:</v>
      </c>
      <c r="C143" s="8" t="s">
        <v>213</v>
      </c>
      <c r="D143" s="8" t="s">
        <v>212</v>
      </c>
    </row>
    <row r="144" spans="1:4" s="8" customFormat="1" x14ac:dyDescent="0.2">
      <c r="A144" s="6">
        <v>3</v>
      </c>
      <c r="B144" t="str">
        <f>INDEX(TABELLE_ELEITUNG_MATRIX,A144,SPRACHE_CHOICE)</f>
        <v xml:space="preserve"> kV</v>
      </c>
      <c r="C144" s="8" t="s">
        <v>193</v>
      </c>
      <c r="D144" s="8" t="s">
        <v>193</v>
      </c>
    </row>
    <row r="145" spans="1:15" s="8" customFormat="1" x14ac:dyDescent="0.2">
      <c r="A145" s="6">
        <v>4</v>
      </c>
      <c r="B145" t="str">
        <f>INDEX(TABELLE_ELEITUNG_MATRIX,A145,SPRACHE_CHOICE)</f>
        <v>Portata in corrente   [A]:</v>
      </c>
      <c r="C145" s="8" t="s">
        <v>214</v>
      </c>
      <c r="D145" s="8" t="s">
        <v>216</v>
      </c>
    </row>
    <row r="146" spans="1:15" s="8" customFormat="1" x14ac:dyDescent="0.2">
      <c r="A146" s="7">
        <v>5</v>
      </c>
      <c r="B146" t="str">
        <f>INDEX(TABELLE_ELEITUNG_MATRIX,A146,SPRACHE_CHOICE)</f>
        <v xml:space="preserve"> A</v>
      </c>
      <c r="C146" s="8" t="s">
        <v>194</v>
      </c>
      <c r="D146" s="8" t="s">
        <v>194</v>
      </c>
    </row>
    <row r="147" spans="1:15" s="8" customFormat="1" x14ac:dyDescent="0.2">
      <c r="A147" s="6">
        <v>6</v>
      </c>
      <c r="B147" t="str">
        <f t="shared" ref="B147:B159" si="14">INDEX(TABELLE_ELEITUNG_MATRIX,A147,SPRACHE_CHOICE)</f>
        <v>Tipo conduttore</v>
      </c>
      <c r="C147" t="s">
        <v>62</v>
      </c>
      <c r="D147" t="s">
        <v>136</v>
      </c>
    </row>
    <row r="148" spans="1:15" s="8" customFormat="1" x14ac:dyDescent="0.2">
      <c r="A148" s="7">
        <v>7</v>
      </c>
      <c r="B148" s="8" t="str">
        <f t="shared" si="14"/>
        <v>d
[mm]</v>
      </c>
      <c r="C148" s="8" t="s">
        <v>201</v>
      </c>
      <c r="D148" s="8" t="s">
        <v>201</v>
      </c>
    </row>
    <row r="149" spans="1:15" s="8" customFormat="1" x14ac:dyDescent="0.2">
      <c r="A149" s="7">
        <v>8</v>
      </c>
      <c r="B149" s="8" t="str">
        <f t="shared" si="14"/>
        <v>Ø
[mm²]</v>
      </c>
      <c r="C149" s="8" t="s">
        <v>202</v>
      </c>
      <c r="D149" s="8" t="s">
        <v>202</v>
      </c>
    </row>
    <row r="150" spans="1:15" s="8" customFormat="1" x14ac:dyDescent="0.2">
      <c r="A150" s="7">
        <v>9</v>
      </c>
      <c r="B150" s="8" t="str">
        <f t="shared" si="14"/>
        <v>ρ spez.
[kg/m]</v>
      </c>
      <c r="C150" s="8" t="s">
        <v>203</v>
      </c>
      <c r="D150" s="8" t="s">
        <v>203</v>
      </c>
    </row>
    <row r="151" spans="1:15" s="8" customFormat="1" x14ac:dyDescent="0.2">
      <c r="A151" s="7">
        <v>10</v>
      </c>
      <c r="B151" s="8" t="str">
        <f t="shared" si="14"/>
        <v>hi
[m]</v>
      </c>
      <c r="C151" s="8" t="s">
        <v>204</v>
      </c>
      <c r="D151" s="8" t="s">
        <v>204</v>
      </c>
    </row>
    <row r="152" spans="1:15" s="8" customFormat="1" x14ac:dyDescent="0.2">
      <c r="A152" s="7">
        <v>11</v>
      </c>
      <c r="B152" s="8" t="str">
        <f t="shared" si="14"/>
        <v>di
[m]</v>
      </c>
      <c r="C152" s="8" t="s">
        <v>215</v>
      </c>
      <c r="D152" s="8" t="s">
        <v>215</v>
      </c>
    </row>
    <row r="153" spans="1:15" x14ac:dyDescent="0.2">
      <c r="A153" s="6">
        <v>12</v>
      </c>
      <c r="B153" t="str">
        <f t="shared" si="14"/>
        <v>EDS</v>
      </c>
      <c r="C153" t="s">
        <v>47</v>
      </c>
      <c r="D153" t="s">
        <v>47</v>
      </c>
    </row>
    <row r="154" spans="1:15" x14ac:dyDescent="0.2">
      <c r="A154" s="6">
        <v>13</v>
      </c>
      <c r="B154" t="str">
        <f t="shared" si="14"/>
        <v>tiro</v>
      </c>
      <c r="C154" s="5" t="s">
        <v>86</v>
      </c>
      <c r="D154" t="s">
        <v>85</v>
      </c>
    </row>
    <row r="155" spans="1:15" s="6" customFormat="1" ht="12.75" customHeight="1" x14ac:dyDescent="0.2">
      <c r="A155" s="7">
        <v>14</v>
      </c>
      <c r="B155" t="str">
        <f t="shared" si="14"/>
        <v>Fase R</v>
      </c>
      <c r="C155" t="s">
        <v>244</v>
      </c>
      <c r="D155" t="s">
        <v>247</v>
      </c>
      <c r="E155" s="12"/>
      <c r="F155" s="12"/>
      <c r="G155" s="12"/>
      <c r="H155" s="12"/>
      <c r="I155" s="12"/>
      <c r="J155" s="12"/>
      <c r="K155" s="12"/>
      <c r="L155" s="12"/>
      <c r="M155" s="12"/>
      <c r="N155" s="12"/>
      <c r="O155" s="12"/>
    </row>
    <row r="156" spans="1:15" x14ac:dyDescent="0.2">
      <c r="A156" s="6">
        <v>15</v>
      </c>
      <c r="B156" t="str">
        <f t="shared" si="14"/>
        <v>Fase S</v>
      </c>
      <c r="C156" t="s">
        <v>245</v>
      </c>
      <c r="D156" t="s">
        <v>248</v>
      </c>
    </row>
    <row r="157" spans="1:15" x14ac:dyDescent="0.2">
      <c r="A157" s="6">
        <v>16</v>
      </c>
      <c r="B157" t="str">
        <f t="shared" si="14"/>
        <v>Fase T</v>
      </c>
      <c r="C157" t="s">
        <v>246</v>
      </c>
      <c r="D157" t="s">
        <v>249</v>
      </c>
    </row>
    <row r="158" spans="1:15" x14ac:dyDescent="0.2">
      <c r="A158" s="7">
        <v>17</v>
      </c>
      <c r="B158" t="str">
        <f t="shared" si="14"/>
        <v>Traliccio</v>
      </c>
      <c r="C158" s="12" t="s">
        <v>46</v>
      </c>
      <c r="D158" s="12" t="s">
        <v>137</v>
      </c>
    </row>
    <row r="159" spans="1:15" x14ac:dyDescent="0.2">
      <c r="A159" s="6">
        <v>18</v>
      </c>
      <c r="B159" t="str">
        <f t="shared" si="14"/>
        <v>Nr.[i] a Nr.[i+1]</v>
      </c>
      <c r="C159" s="13" t="s">
        <v>138</v>
      </c>
      <c r="D159" s="13" t="s">
        <v>139</v>
      </c>
    </row>
    <row r="161" spans="1:34" x14ac:dyDescent="0.2">
      <c r="A161" t="s">
        <v>180</v>
      </c>
    </row>
    <row r="162" spans="1:34" x14ac:dyDescent="0.2">
      <c r="A162">
        <v>1</v>
      </c>
      <c r="B162" t="s">
        <v>181</v>
      </c>
    </row>
    <row r="163" spans="1:34" x14ac:dyDescent="0.2">
      <c r="A163">
        <v>2</v>
      </c>
      <c r="B163" t="s">
        <v>182</v>
      </c>
    </row>
    <row r="164" spans="1:34" x14ac:dyDescent="0.2">
      <c r="A164">
        <v>3</v>
      </c>
      <c r="B164" t="s">
        <v>236</v>
      </c>
    </row>
    <row r="165" spans="1:34" x14ac:dyDescent="0.2">
      <c r="A165">
        <v>4</v>
      </c>
      <c r="B165" t="s">
        <v>183</v>
      </c>
    </row>
    <row r="166" spans="1:34" x14ac:dyDescent="0.2">
      <c r="A166">
        <v>5</v>
      </c>
      <c r="B166" s="6" t="s">
        <v>330</v>
      </c>
    </row>
    <row r="167" spans="1:34" x14ac:dyDescent="0.2">
      <c r="A167">
        <v>6</v>
      </c>
      <c r="B167" s="6" t="s">
        <v>331</v>
      </c>
    </row>
    <row r="168" spans="1:34" x14ac:dyDescent="0.2">
      <c r="A168">
        <v>7</v>
      </c>
      <c r="B168" s="6" t="s">
        <v>332</v>
      </c>
    </row>
    <row r="169" spans="1:34" x14ac:dyDescent="0.2">
      <c r="A169">
        <v>8</v>
      </c>
      <c r="B169" s="6" t="s">
        <v>333</v>
      </c>
    </row>
    <row r="170" spans="1:34" x14ac:dyDescent="0.2">
      <c r="A170">
        <v>9</v>
      </c>
      <c r="B170" s="16">
        <v>14</v>
      </c>
      <c r="C170" s="16">
        <v>3</v>
      </c>
      <c r="D170" s="16">
        <f>IF(INDEX(TABELLE_INPUT_MATRIX,41,1)&gt;0,1,0)</f>
        <v>0</v>
      </c>
      <c r="E170" s="16">
        <f>IF(INDEX(TABELLE_INPUT_MATRIX,81,1)&gt;0,1,0)</f>
        <v>0</v>
      </c>
      <c r="F170" s="16">
        <f>IF(INDEX(TABELLE_INPUT_MATRIX,121,1)&gt;0,1,0)</f>
        <v>0</v>
      </c>
      <c r="G170" s="16">
        <f>IF(INDEX(TABELLE_INPUT_MATRIX,161,1)&gt;0,1,0)</f>
        <v>0</v>
      </c>
      <c r="H170" s="16">
        <f>IF(INDEX(TABELLE_INPUT_MATRIX,201,1)&gt;0,1,0)</f>
        <v>0</v>
      </c>
      <c r="I170" s="16">
        <f>IF(INDEX(TABELLE_INPUT_MATRIX,241,1)&gt;0,1,0)</f>
        <v>0</v>
      </c>
      <c r="J170" s="16">
        <f>IF(INDEX(TABELLE_INPUT_MATRIX,281,1)&gt;0,1,0)</f>
        <v>0</v>
      </c>
      <c r="K170" s="16">
        <f>IF(INDEX(TABELLE_INPUT_MATRIX,321,1)&gt;0,1,0)</f>
        <v>0</v>
      </c>
      <c r="L170" s="16">
        <f>IF(INDEX(TABELLE_INPUT_MATRIX,361,1)&gt;0,1,0)</f>
        <v>0</v>
      </c>
      <c r="M170" s="16">
        <f>IF(INDEX(TABELLE_INPUT_MATRIX,401,1)&gt;0,1,0)</f>
        <v>0</v>
      </c>
      <c r="N170" s="16">
        <f>IF(INDEX(TABELLE_INPUT_MATRIX,441,1)&gt;0,1,0)</f>
        <v>0</v>
      </c>
      <c r="O170" s="16">
        <f>IF(INDEX(TABELLE_INPUT_MATRIX,481,1)&gt;0,1,0)</f>
        <v>0</v>
      </c>
      <c r="P170" t="s">
        <v>217</v>
      </c>
      <c r="W170" s="16"/>
      <c r="AC170" s="16"/>
      <c r="AH170" s="16"/>
    </row>
    <row r="171" spans="1:34" x14ac:dyDescent="0.2">
      <c r="B171" s="16"/>
      <c r="C171" s="16"/>
      <c r="D171" s="16"/>
      <c r="E171" s="16"/>
      <c r="F171" s="16"/>
      <c r="G171" s="16"/>
    </row>
    <row r="172" spans="1:34" x14ac:dyDescent="0.2">
      <c r="A172" t="s">
        <v>218</v>
      </c>
      <c r="B172" s="16"/>
      <c r="C172" s="16"/>
      <c r="D172" s="16"/>
      <c r="E172" s="16"/>
      <c r="F172" s="16"/>
      <c r="G172" s="16"/>
    </row>
    <row r="173" spans="1:34" x14ac:dyDescent="0.2">
      <c r="A173">
        <v>1</v>
      </c>
      <c r="B173" t="str">
        <f t="shared" ref="B173:B179" si="15">INDEX(HINT_MATRIX,A173,SPRACHE_CHOICE)</f>
        <v xml:space="preserve">   -&gt; da compilare solo se si tratta di persona fisica</v>
      </c>
      <c r="C173" s="11" t="s">
        <v>219</v>
      </c>
      <c r="D173" s="11" t="s">
        <v>220</v>
      </c>
      <c r="E173" s="16"/>
      <c r="F173" s="16"/>
      <c r="G173" s="16"/>
    </row>
    <row r="174" spans="1:34" x14ac:dyDescent="0.2">
      <c r="A174">
        <v>2</v>
      </c>
      <c r="B174" t="str">
        <f t="shared" si="15"/>
        <v xml:space="preserve">   -&gt; da compilare solo se si tratta di teleferica temporanea</v>
      </c>
      <c r="C174" s="11" t="s">
        <v>221</v>
      </c>
      <c r="D174" s="11" t="s">
        <v>222</v>
      </c>
      <c r="E174" s="16"/>
      <c r="F174" s="16"/>
      <c r="G174" s="16"/>
    </row>
    <row r="175" spans="1:34" x14ac:dyDescent="0.2">
      <c r="A175">
        <v>3</v>
      </c>
      <c r="B175" t="str">
        <f t="shared" si="15"/>
        <v xml:space="preserve">   -&gt; da compilare solo se si tratta di ostacoli lineari</v>
      </c>
      <c r="C175" s="11" t="s">
        <v>225</v>
      </c>
      <c r="D175" s="11" t="s">
        <v>226</v>
      </c>
      <c r="E175" s="16"/>
      <c r="F175" s="16"/>
      <c r="G175" s="16"/>
    </row>
    <row r="176" spans="1:34" x14ac:dyDescent="0.2">
      <c r="A176">
        <v>4</v>
      </c>
      <c r="B176" t="str">
        <f t="shared" si="15"/>
        <v xml:space="preserve">   -&gt; da barrare solo se si tratta di ostacoli lineari</v>
      </c>
      <c r="C176" s="11" t="s">
        <v>223</v>
      </c>
      <c r="D176" s="11" t="s">
        <v>224</v>
      </c>
      <c r="E176" s="16"/>
      <c r="F176" s="16"/>
      <c r="G176" s="16"/>
    </row>
    <row r="177" spans="1:7" x14ac:dyDescent="0.2">
      <c r="A177">
        <v>5</v>
      </c>
      <c r="B177" t="str">
        <f t="shared" si="15"/>
        <v xml:space="preserve">   -&gt; per elettrodotti &gt; 50 kV sono da compilare anche i dati riguardanti il catasto dell' elettrosmog</v>
      </c>
      <c r="C177" s="11" t="s">
        <v>227</v>
      </c>
      <c r="D177" s="11" t="s">
        <v>243</v>
      </c>
      <c r="E177" s="16"/>
      <c r="F177" s="16"/>
      <c r="G177" s="16"/>
    </row>
    <row r="178" spans="1:7" x14ac:dyDescent="0.2">
      <c r="A178">
        <v>6</v>
      </c>
      <c r="B178" t="str">
        <f t="shared" si="15"/>
        <v xml:space="preserve">   -&gt; per impianti esistenti inserire la data presunta di installazione</v>
      </c>
      <c r="C178" s="11" t="s">
        <v>228</v>
      </c>
      <c r="D178" s="11" t="s">
        <v>229</v>
      </c>
      <c r="E178" s="16"/>
      <c r="F178" s="16"/>
      <c r="G178" s="16"/>
    </row>
    <row r="179" spans="1:7" x14ac:dyDescent="0.2">
      <c r="A179">
        <v>7</v>
      </c>
      <c r="B179" t="str">
        <f t="shared" si="15"/>
        <v xml:space="preserve">   -&gt; per impianti a fune in servizio pubblico aggiungere anche il numero di concessione, in caso di traliccio trasmittente anche/solamente l'ID sito geografico</v>
      </c>
      <c r="C179" s="11" t="s">
        <v>310</v>
      </c>
      <c r="D179" s="11" t="s">
        <v>311</v>
      </c>
      <c r="E179" s="16"/>
      <c r="F179" s="16"/>
      <c r="G179" s="16"/>
    </row>
    <row r="182" spans="1:7" x14ac:dyDescent="0.2">
      <c r="A182" s="4" t="s">
        <v>163</v>
      </c>
    </row>
    <row r="184" spans="1:7" x14ac:dyDescent="0.2">
      <c r="A184">
        <v>1</v>
      </c>
      <c r="B184" t="s">
        <v>170</v>
      </c>
      <c r="C184" t="b">
        <f>AND(ANLAGETYP_CHOICE=3,ANLAGEUNTERTYP_CHOICE=2)</f>
        <v>0</v>
      </c>
      <c r="F184" t="s">
        <v>173</v>
      </c>
    </row>
    <row r="185" spans="1:7" x14ac:dyDescent="0.2">
      <c r="A185">
        <v>2</v>
      </c>
      <c r="B185" t="s">
        <v>133</v>
      </c>
      <c r="C185" t="b">
        <f>ANLAGETYP_CHOICE=3</f>
        <v>0</v>
      </c>
      <c r="F185" t="s">
        <v>172</v>
      </c>
    </row>
    <row r="186" spans="1:7" x14ac:dyDescent="0.2">
      <c r="A186">
        <v>3</v>
      </c>
      <c r="B186" t="s">
        <v>157</v>
      </c>
      <c r="C186" s="3" t="b">
        <f>AND(LEN(BETREIBER_IVANUMMER_INPUT)=11,(ISNUMBER(VALUE(BETREIBER_IVANUMMER_INPUT))))</f>
        <v>0</v>
      </c>
      <c r="F186" t="s">
        <v>171</v>
      </c>
    </row>
    <row r="187" spans="1:7" x14ac:dyDescent="0.2">
      <c r="A187">
        <v>4</v>
      </c>
      <c r="B187" t="s">
        <v>177</v>
      </c>
      <c r="C187" t="b">
        <f>OR(D187,E187)</f>
        <v>0</v>
      </c>
      <c r="D187" t="b">
        <f>AND(LEN(BETREIBER_STEUERNUMMER_INPUT)=11,(ISNUMBER(VALUE(BETREIBER_STEUERNUMMER_INPUT))))</f>
        <v>0</v>
      </c>
      <c r="E187" t="b">
        <f>AND(LEN(BETREIBER_STEUERNUMMER_INPUT)=16,NOT((ISNUMBER(VALUE(BETREIBER_STEUERNUMMER_INPUT)))))</f>
        <v>0</v>
      </c>
      <c r="F187" t="s">
        <v>171</v>
      </c>
    </row>
    <row r="188" spans="1:7" x14ac:dyDescent="0.2">
      <c r="A188">
        <v>5</v>
      </c>
      <c r="B188" t="s">
        <v>178</v>
      </c>
      <c r="C188" s="15">
        <v>1</v>
      </c>
    </row>
    <row r="189" spans="1:7" x14ac:dyDescent="0.2">
      <c r="A189">
        <v>6</v>
      </c>
      <c r="B189" t="s">
        <v>179</v>
      </c>
      <c r="C189" s="15">
        <v>1</v>
      </c>
      <c r="D189" s="14"/>
    </row>
  </sheetData>
  <phoneticPr fontId="3" type="noConversion"/>
  <pageMargins left="0.78740157499999996" right="0.78740157499999996" top="0.984251969" bottom="0.984251969" header="0.4921259845" footer="0.4921259845"/>
  <pageSetup paperSize="8" scale="3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166</vt:i4>
      </vt:variant>
    </vt:vector>
  </HeadingPairs>
  <TitlesOfParts>
    <vt:vector size="169" baseType="lpstr">
      <vt:lpstr>Dateneingabe-Inserimento dati</vt:lpstr>
      <vt:lpstr>Meldung-Comunicazione</vt:lpstr>
      <vt:lpstr>Stammdaten</vt:lpstr>
      <vt:lpstr>ANLAGE_ABBAU_INPUT</vt:lpstr>
      <vt:lpstr>ANLAGE_ABBAU_TEXT</vt:lpstr>
      <vt:lpstr>ANLAGE_BAUBEGINN_INPUT</vt:lpstr>
      <vt:lpstr>ANLAGE_BAUBEGINN_TEXT</vt:lpstr>
      <vt:lpstr>ANLAGE_BAUBEGINN_VALIDITY</vt:lpstr>
      <vt:lpstr>ANLAGE_BEILAGE_IGM_TEXT</vt:lpstr>
      <vt:lpstr>ANLAGE_BEILAGE_PROFIL_TEXT</vt:lpstr>
      <vt:lpstr>ANLAGE_BEILAGE_UEBERSCHRIFT_TEXT</vt:lpstr>
      <vt:lpstr>ANLAGE_BEZEICHNUNG_INPUT</vt:lpstr>
      <vt:lpstr>ANLAGE_BEZEICHNUNG_TEXT</vt:lpstr>
      <vt:lpstr>ANLAGE_BODENABSTAND_TEXT</vt:lpstr>
      <vt:lpstr>ANLAGE_GEMEINDEN_INPUT</vt:lpstr>
      <vt:lpstr>ANLAGE_GEMEINDEN_TEXT</vt:lpstr>
      <vt:lpstr>ANLAGE_KENNZEICHNUNG_TEXT</vt:lpstr>
      <vt:lpstr>ANLAGE_MATRIX</vt:lpstr>
      <vt:lpstr>ANLAGE_MELDEDATUM_INPUT</vt:lpstr>
      <vt:lpstr>ANLAGE_MELDEDATUM_TEXT</vt:lpstr>
      <vt:lpstr>ANLAGE_QUERUNG_GEB_OEFFENTLICH_TEXT</vt:lpstr>
      <vt:lpstr>ANLAGE_QUERUNG_INDUSTRIE_TEXT</vt:lpstr>
      <vt:lpstr>ANLAGE_QUERUNG_STR_LAENDLICH_TEXT</vt:lpstr>
      <vt:lpstr>ANLAGE_QUERUNG_STR_OEFFENTLICH_TEXT</vt:lpstr>
      <vt:lpstr>ANLAGE_QUERUNG_UEBERSCHRIFT_TEXT</vt:lpstr>
      <vt:lpstr>ANLAGE_QUERUNG_WASSER_TEXT</vt:lpstr>
      <vt:lpstr>ANLAGE_QUERUNG_WOHNSIEDLUNG_TEXT</vt:lpstr>
      <vt:lpstr>ANLAGE_SEILLÄNGE_INPUT</vt:lpstr>
      <vt:lpstr>ANLAGE_SEILLÄNGE_TEXT</vt:lpstr>
      <vt:lpstr>ANLAGE_TYP_TEXT</vt:lpstr>
      <vt:lpstr>ANLAGE_UEBERSCHRIFT_TEXT</vt:lpstr>
      <vt:lpstr>ANLAGE_UNTERTYP_TEXT</vt:lpstr>
      <vt:lpstr>ANLAGETYP_CHOICE</vt:lpstr>
      <vt:lpstr>ANLAGETYP_D_INPUT</vt:lpstr>
      <vt:lpstr>ANLAGETYP_I_INPUT</vt:lpstr>
      <vt:lpstr>ANLAGETYP_LIST</vt:lpstr>
      <vt:lpstr>ANLAGETYP_MATRIX</vt:lpstr>
      <vt:lpstr>ANLAGETYP_UNTERTYP_VALIDITY</vt:lpstr>
      <vt:lpstr>ANLAGETYP_VALIDITY</vt:lpstr>
      <vt:lpstr>ANLAGEUNTERTYP_CHOICE</vt:lpstr>
      <vt:lpstr>ANLAGEUNTERTYP_D_INPUT</vt:lpstr>
      <vt:lpstr>ANLAGEUNTERTYP_I_INPUT</vt:lpstr>
      <vt:lpstr>ANLAGEUNTERTYP_LIST</vt:lpstr>
      <vt:lpstr>ANLAGEUNTERTYP_MATRIX</vt:lpstr>
      <vt:lpstr>BEILAGE_IGM_BOOLEAN</vt:lpstr>
      <vt:lpstr>BEILAGE_IGM_D_INPUT</vt:lpstr>
      <vt:lpstr>BEILAGE_IGM_I_INPUT</vt:lpstr>
      <vt:lpstr>BEILAGE_MATRIX</vt:lpstr>
      <vt:lpstr>BEILAGE_PROFIL_BOOLEAN</vt:lpstr>
      <vt:lpstr>BEILAGE_PROFIL_D_INPUT</vt:lpstr>
      <vt:lpstr>BEILAGE_PROFIL_I_INPUT</vt:lpstr>
      <vt:lpstr>BETREIBER_ADRESSE_TEXT</vt:lpstr>
      <vt:lpstr>BETREIBER_EMAIL_INPUT</vt:lpstr>
      <vt:lpstr>BETREIBER_EMAIL_TEXT</vt:lpstr>
      <vt:lpstr>BETREIBER_GEBURTSDATUM_INPUT</vt:lpstr>
      <vt:lpstr>BETREIBER_GEBURTSDATUM_TEXT</vt:lpstr>
      <vt:lpstr>BETREIBER_GEBURTSDATUM_VALIDITY</vt:lpstr>
      <vt:lpstr>BETREIBER_GEBURTSORT_INPUT</vt:lpstr>
      <vt:lpstr>BETREIBER_GEBURTSORT_TEXT</vt:lpstr>
      <vt:lpstr>BETREIBER_GEMEINDE_INPUT</vt:lpstr>
      <vt:lpstr>BETREIBER_GEMEINDE_TEXT</vt:lpstr>
      <vt:lpstr>BETREIBER_IVANUMMER_INPUT</vt:lpstr>
      <vt:lpstr>BETREIBER_IVANUMMER_TEXT</vt:lpstr>
      <vt:lpstr>BETREIBER_IVANUMMER_VALIDITY</vt:lpstr>
      <vt:lpstr>BETREIBER_MATRIX</vt:lpstr>
      <vt:lpstr>BETREIBER_NAME_INPUT</vt:lpstr>
      <vt:lpstr>BETREIBER_NAME_TEXT</vt:lpstr>
      <vt:lpstr>BETREIBER_PLZ_INPUT</vt:lpstr>
      <vt:lpstr>BETREIBER_PLZ_TEXT</vt:lpstr>
      <vt:lpstr>BETREIBER_STEUERNUMMER_INPUT</vt:lpstr>
      <vt:lpstr>BETREIBER_STEUERNUMMER_TEXT</vt:lpstr>
      <vt:lpstr>BETREIBER_STEUERNUMMER_VALIDITY</vt:lpstr>
      <vt:lpstr>BETREIBER_STRASSE_INPUT</vt:lpstr>
      <vt:lpstr>BETREIBER_STRASSE_NUMMER_INPUT</vt:lpstr>
      <vt:lpstr>BETREIBER_STRASSE_NUMMER_TEXT</vt:lpstr>
      <vt:lpstr>BETREIBER_STRASSE_TEXT</vt:lpstr>
      <vt:lpstr>BETREIBER_TELEFON_INPUT</vt:lpstr>
      <vt:lpstr>BETREIBER_TELEFON_TEXT</vt:lpstr>
      <vt:lpstr>BETREIBER_UEBERSCHRIFT_TEXT</vt:lpstr>
      <vt:lpstr>BODENABSTAND_CHOICE</vt:lpstr>
      <vt:lpstr>BODENABSTAND_D_INPUT</vt:lpstr>
      <vt:lpstr>BODENABSTAND_I_INPUT</vt:lpstr>
      <vt:lpstr>BODENABSTAND_LIST</vt:lpstr>
      <vt:lpstr>BODENABSTAND_MATRIX</vt:lpstr>
      <vt:lpstr>GENAUIGKEIT_LIST1</vt:lpstr>
      <vt:lpstr>GENAUIGKEIT_LIST2</vt:lpstr>
      <vt:lpstr>GENAUIGKEIT_MATRIX</vt:lpstr>
      <vt:lpstr>GENAUIGKEIT_MATRIX_MELDUNG</vt:lpstr>
      <vt:lpstr>HINT_MATRIX</vt:lpstr>
      <vt:lpstr>HINT1_TEXT</vt:lpstr>
      <vt:lpstr>HINT2_TEXT</vt:lpstr>
      <vt:lpstr>HINT3_TEXT</vt:lpstr>
      <vt:lpstr>HINT4_TEXT</vt:lpstr>
      <vt:lpstr>HINT5_TEXT</vt:lpstr>
      <vt:lpstr>HINT6_TEXT</vt:lpstr>
      <vt:lpstr>HINT7_TEXT</vt:lpstr>
      <vt:lpstr>KENNZEICHNUNG_CHOICE</vt:lpstr>
      <vt:lpstr>KENNZEICHNUNG_D_INPUT</vt:lpstr>
      <vt:lpstr>KENNZEICHNUNG_I_INPUT</vt:lpstr>
      <vt:lpstr>KENNZEICHNUNG_LIST</vt:lpstr>
      <vt:lpstr>KENNZEICHNUNG_MATRIX</vt:lpstr>
      <vt:lpstr>KOPFZEILE_MATRIX</vt:lpstr>
      <vt:lpstr>KOPFZEILE1_TEXT</vt:lpstr>
      <vt:lpstr>KOPFZEILE2_TEXT</vt:lpstr>
      <vt:lpstr>KOPFZEILE3_TEXT</vt:lpstr>
      <vt:lpstr>MATERIAL_LIST</vt:lpstr>
      <vt:lpstr>MATERIAL_MATRIX</vt:lpstr>
      <vt:lpstr>MATERIAL_MATRIX_MELDUNG</vt:lpstr>
      <vt:lpstr>MELDUNG_ERKLÄRUNG1_D_TEXT</vt:lpstr>
      <vt:lpstr>MELDUNG_ERKLÄRUNG1_I_TEXT</vt:lpstr>
      <vt:lpstr>MELDUNG_ERKLÄRUNG2_D_TEXT</vt:lpstr>
      <vt:lpstr>MELDUNG_ERKLÄRUNG2_I_TEXT</vt:lpstr>
      <vt:lpstr>MELDUNG_MELDEDATUM_D_TEXT</vt:lpstr>
      <vt:lpstr>MELDUNG_MELDEDATUM_I_TEXT</vt:lpstr>
      <vt:lpstr>MELDUNG_SEITENANZAHL_TEXT</vt:lpstr>
      <vt:lpstr>MELDUNG_UNTERSCHRIFT_D_TEXT</vt:lpstr>
      <vt:lpstr>MELDUNG_UNTERSCHRIFT_I_TEXT</vt:lpstr>
      <vt:lpstr>PUNKTTYP_LIST</vt:lpstr>
      <vt:lpstr>PUNKTTYP_LIST1</vt:lpstr>
      <vt:lpstr>PUNKTTYP_LIST2</vt:lpstr>
      <vt:lpstr>PUNKTTYP_MATRIX</vt:lpstr>
      <vt:lpstr>PUNKTTYP_MATRIX_MELDUNG</vt:lpstr>
      <vt:lpstr>PUNKTTYP_PRE_MATRIX</vt:lpstr>
      <vt:lpstr>QUERUNG_BOOLEAN_LIST</vt:lpstr>
      <vt:lpstr>QUERUNG_CHOICE</vt:lpstr>
      <vt:lpstr>QUERUNG_D_INPUT</vt:lpstr>
      <vt:lpstr>QUERUNG_GEB_OEFFENTLICH_BOOLEAN</vt:lpstr>
      <vt:lpstr>QUERUNG_I_INPUT</vt:lpstr>
      <vt:lpstr>QUERUNG_INDUSTRIE_BOOLEAN</vt:lpstr>
      <vt:lpstr>QUERUNG_MATRIX</vt:lpstr>
      <vt:lpstr>QUERUNG_STR_LAENDLICH_BOOLEAN</vt:lpstr>
      <vt:lpstr>QUERUNG_STR_OEFFENTLICH_BOOLEAN</vt:lpstr>
      <vt:lpstr>QUERUNG_TEXT_D_LIST</vt:lpstr>
      <vt:lpstr>QUERUNG_TEXT_I_LIST</vt:lpstr>
      <vt:lpstr>QUERUNG_WASSER_BOOLEAN</vt:lpstr>
      <vt:lpstr>QUERUNG_WOHNSIEDLUNG_BOOLEAN</vt:lpstr>
      <vt:lpstr>SPRACHE_CHOICE</vt:lpstr>
      <vt:lpstr>SPRACHE_LIST</vt:lpstr>
      <vt:lpstr>TABELLE_ELEITUNG_D_TEXT</vt:lpstr>
      <vt:lpstr>TABELLE_ELEITUNG_DURCHMESSER_TEXT</vt:lpstr>
      <vt:lpstr>TABELLE_ELEITUNG_EDS_TEXT</vt:lpstr>
      <vt:lpstr>TABELLE_ELEITUNG_GEWICHT_TEXT</vt:lpstr>
      <vt:lpstr>TABELLE_ELEITUNG_H_TEXT</vt:lpstr>
      <vt:lpstr>TABELLE_ELEITUNG_MASTEN_TEXT</vt:lpstr>
      <vt:lpstr>TABELLE_ELEITUNG_MATRIX</vt:lpstr>
      <vt:lpstr>TABELLE_ELEITUNG_NR_TEXT</vt:lpstr>
      <vt:lpstr>TABELLE_ELEITUNG_PHASE1_TEXT</vt:lpstr>
      <vt:lpstr>TABELLE_ELEITUNG_PHASE2_TEXT</vt:lpstr>
      <vt:lpstr>TABELLE_ELEITUNG_PHASE3_TEXT</vt:lpstr>
      <vt:lpstr>TABELLE_ELEITUNG_QUERSCHNITT_TEXT</vt:lpstr>
      <vt:lpstr>TABELLE_ELEITUNG_SPANNUNG_KURZ_TEXT</vt:lpstr>
      <vt:lpstr>TABELLE_ELEITUNG_SPANNUNG_TEXT</vt:lpstr>
      <vt:lpstr>TABELLE_ELEITUNG_STROMSTAERKE_KURZ_TEXT</vt:lpstr>
      <vt:lpstr>TABELLE_ELEITUNG_STROMSTAERKE_TEXT</vt:lpstr>
      <vt:lpstr>TABELLE_ELEITUNG_TITEL_TEXT</vt:lpstr>
      <vt:lpstr>TABELLE_ELEITUNG_TYP_TEXT</vt:lpstr>
      <vt:lpstr>TABELLE_ELEITUNG_ZUG_TEXT</vt:lpstr>
      <vt:lpstr>TABELLE_GENAUIGKEIT_TEXT</vt:lpstr>
      <vt:lpstr>TABELLE_H_TEXT</vt:lpstr>
      <vt:lpstr>TABELLE_INPUT_MATRIX</vt:lpstr>
      <vt:lpstr>TABELLE_KOORDINATENSYSTEM_TEXT</vt:lpstr>
      <vt:lpstr>TABELLE_MATERIAL_TEXT</vt:lpstr>
      <vt:lpstr>TABELLE_MATRIX</vt:lpstr>
      <vt:lpstr>TABELLE_NR_TEXT</vt:lpstr>
      <vt:lpstr>TABELLE_PUNKTTYP_TEXT</vt:lpstr>
      <vt:lpstr>TABELLE_Q_TEXT</vt:lpstr>
      <vt:lpstr>TABELLE_UEBERSCHRIFT_TEXT</vt:lpstr>
      <vt:lpstr>TABELLE_X_TEXT</vt:lpstr>
      <vt:lpstr>TABELLE_Y_TEXT</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Meldung Luftfahrthindernisse - Comunicazione ostacoli al volo</dc:title>
  <dc:creator>Amt für Forstplanung - Ufficio pianificazione forestale</dc:creator>
  <cp:lastModifiedBy>Gruber, Walter</cp:lastModifiedBy>
  <cp:lastPrinted>2021-03-16T16:31:59Z</cp:lastPrinted>
  <dcterms:created xsi:type="dcterms:W3CDTF">2007-10-03T13:15:24Z</dcterms:created>
  <dcterms:modified xsi:type="dcterms:W3CDTF">2025-01-28T14:26:02Z</dcterms:modified>
</cp:coreProperties>
</file>