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1.bin" ContentType="application/vnd.openxmlformats-officedocument.spreadsheetml.customProperty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4.6_SEGRETERIA\PAGINA_WEB\GEHALTSTABELLEN\valido da 1.1.2026\"/>
    </mc:Choice>
  </mc:AlternateContent>
  <xr:revisionPtr revIDLastSave="0" documentId="13_ncr:1_{218EC523-C5BC-48DE-8826-46B8C3E82AAC}" xr6:coauthVersionLast="47" xr6:coauthVersionMax="47" xr10:uidLastSave="{00000000-0000-0000-0000-000000000000}"/>
  <workbookProtection workbookAlgorithmName="SHA-512" workbookHashValue="pHGFqPaCww46xHZsULnE0zuFi9V8OTriaUngiVwqTiMqi0f2XL+l4hhequSgBSkkFwcyVdL+9Cbsou6c6uBBiQ==" workbookSaltValue="PTxceUK4k38O9vDx7ZlbDA==" workbookSpinCount="100000" lockStructure="1"/>
  <bookViews>
    <workbookView xWindow="-120" yWindow="-120" windowWidth="38640" windowHeight="21240" tabRatio="657" activeTab="2" xr2:uid="{00000000-000D-0000-FFFF-FFFF00000000}"/>
  </bookViews>
  <sheets>
    <sheet name="Liv.4 190" sheetId="33" r:id="rId1"/>
    <sheet name="Liv.6 191" sheetId="40" r:id="rId2"/>
    <sheet name="Liv.6 46" sheetId="42" r:id="rId3"/>
    <sheet name="Liv.8 189" sheetId="44" r:id="rId4"/>
    <sheet name="Liv.6 214" sheetId="46" r:id="rId5"/>
    <sheet name="Data" sheetId="15" state="hidden" r:id="rId6"/>
  </sheets>
  <definedNames>
    <definedName name="_xlnm.Print_Area" localSheetId="5">Data!$A$1:$K$56</definedName>
    <definedName name="_xlnm.Print_Area" localSheetId="0">'Liv.4 190'!$C$2:$AD$39</definedName>
    <definedName name="_xlnm.Print_Area" localSheetId="1">'Liv.6 191'!$B$2:$Z$39</definedName>
    <definedName name="_xlnm.Print_Area" localSheetId="2">'Liv.6 46'!$C$2:$AD$39</definedName>
    <definedName name="_xlnm.Print_Area" localSheetId="3">'Liv.8 189'!$B$2:$Z$39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0" i="33" l="1"/>
  <c r="J14" i="33"/>
  <c r="J15" i="33"/>
  <c r="J16" i="33"/>
  <c r="J17" i="33"/>
  <c r="J18" i="33"/>
  <c r="J19" i="33"/>
  <c r="J20" i="33"/>
  <c r="J21" i="33"/>
  <c r="J22" i="33"/>
  <c r="J23" i="33"/>
  <c r="J24" i="33"/>
  <c r="J25" i="33"/>
  <c r="J26" i="33"/>
  <c r="J27" i="33"/>
  <c r="J28" i="33"/>
  <c r="J29" i="33"/>
  <c r="J30" i="33"/>
  <c r="J31" i="33"/>
  <c r="J32" i="33"/>
  <c r="J33" i="33"/>
  <c r="J34" i="33"/>
  <c r="J35" i="33"/>
  <c r="J36" i="33"/>
  <c r="J37" i="33"/>
  <c r="J38" i="33"/>
  <c r="J39" i="33"/>
  <c r="J13" i="33"/>
  <c r="H14" i="40"/>
  <c r="H15" i="40"/>
  <c r="H16" i="40"/>
  <c r="H17" i="40"/>
  <c r="H18" i="40"/>
  <c r="H19" i="40"/>
  <c r="H20" i="40"/>
  <c r="H21" i="40"/>
  <c r="H22" i="40"/>
  <c r="H23" i="40"/>
  <c r="H24" i="40"/>
  <c r="H25" i="40"/>
  <c r="H26" i="40"/>
  <c r="H27" i="40"/>
  <c r="H28" i="40"/>
  <c r="H29" i="40"/>
  <c r="H30" i="40"/>
  <c r="H31" i="40"/>
  <c r="H32" i="40"/>
  <c r="H33" i="40"/>
  <c r="H34" i="40"/>
  <c r="H35" i="40"/>
  <c r="H36" i="40"/>
  <c r="H37" i="40"/>
  <c r="H38" i="40"/>
  <c r="H39" i="40"/>
  <c r="H13" i="40"/>
  <c r="J14" i="42"/>
  <c r="J15" i="42"/>
  <c r="J16" i="42"/>
  <c r="J17" i="42"/>
  <c r="J18" i="42"/>
  <c r="J19" i="42"/>
  <c r="J20" i="42"/>
  <c r="J21" i="42"/>
  <c r="J22" i="42"/>
  <c r="J23" i="42"/>
  <c r="J24" i="42"/>
  <c r="J25" i="42"/>
  <c r="J26" i="42"/>
  <c r="J27" i="42"/>
  <c r="J28" i="42"/>
  <c r="J29" i="42"/>
  <c r="J30" i="42"/>
  <c r="J31" i="42"/>
  <c r="J32" i="42"/>
  <c r="J33" i="42"/>
  <c r="J34" i="42"/>
  <c r="J35" i="42"/>
  <c r="J36" i="42"/>
  <c r="J37" i="42"/>
  <c r="J38" i="42"/>
  <c r="J39" i="42"/>
  <c r="J13" i="42"/>
  <c r="H14" i="44"/>
  <c r="H15" i="44"/>
  <c r="H16" i="44"/>
  <c r="H17" i="44"/>
  <c r="H18" i="44"/>
  <c r="H19" i="44"/>
  <c r="H20" i="44"/>
  <c r="H21" i="44"/>
  <c r="H22" i="44"/>
  <c r="H23" i="44"/>
  <c r="H24" i="44"/>
  <c r="H25" i="44"/>
  <c r="H26" i="44"/>
  <c r="H27" i="44"/>
  <c r="H28" i="44"/>
  <c r="H29" i="44"/>
  <c r="H30" i="44"/>
  <c r="H31" i="44"/>
  <c r="H32" i="44"/>
  <c r="H33" i="44"/>
  <c r="H34" i="44"/>
  <c r="H35" i="44"/>
  <c r="H36" i="44"/>
  <c r="H37" i="44"/>
  <c r="H38" i="44"/>
  <c r="H39" i="44"/>
  <c r="H13" i="44"/>
  <c r="AB14" i="46"/>
  <c r="AB15" i="46"/>
  <c r="AB16" i="46"/>
  <c r="AB17" i="46"/>
  <c r="AB18" i="46"/>
  <c r="AB19" i="46"/>
  <c r="AB20" i="46"/>
  <c r="AB21" i="46"/>
  <c r="AB22" i="46"/>
  <c r="AB23" i="46"/>
  <c r="AB24" i="46"/>
  <c r="AB25" i="46"/>
  <c r="AB26" i="46"/>
  <c r="AB27" i="46"/>
  <c r="AB28" i="46"/>
  <c r="AB29" i="46"/>
  <c r="AB30" i="46"/>
  <c r="AB31" i="46"/>
  <c r="AB32" i="46"/>
  <c r="AB33" i="46"/>
  <c r="AB34" i="46"/>
  <c r="AB35" i="46"/>
  <c r="AB36" i="46"/>
  <c r="AB37" i="46"/>
  <c r="AB38" i="46"/>
  <c r="AB39" i="46"/>
  <c r="AB13" i="46"/>
  <c r="H14" i="46"/>
  <c r="M14" i="46" s="1"/>
  <c r="H15" i="46"/>
  <c r="M15" i="46" s="1"/>
  <c r="H16" i="46"/>
  <c r="M16" i="46" s="1"/>
  <c r="H17" i="46"/>
  <c r="M17" i="46" s="1"/>
  <c r="H18" i="46"/>
  <c r="M18" i="46" s="1"/>
  <c r="H19" i="46"/>
  <c r="Q19" i="46" s="1"/>
  <c r="H20" i="46"/>
  <c r="Q20" i="46" s="1"/>
  <c r="H21" i="46"/>
  <c r="Q21" i="46" s="1"/>
  <c r="H22" i="46"/>
  <c r="Q22" i="46" s="1"/>
  <c r="H23" i="46"/>
  <c r="Q23" i="46" s="1"/>
  <c r="H24" i="46"/>
  <c r="Q24" i="46" s="1"/>
  <c r="H25" i="46"/>
  <c r="H26" i="46"/>
  <c r="Y26" i="46" s="1"/>
  <c r="H27" i="46"/>
  <c r="Y27" i="46" s="1"/>
  <c r="H28" i="46"/>
  <c r="Y28" i="46" s="1"/>
  <c r="H29" i="46"/>
  <c r="Y29" i="46" s="1"/>
  <c r="H30" i="46"/>
  <c r="M30" i="46" s="1"/>
  <c r="H31" i="46"/>
  <c r="M31" i="46" s="1"/>
  <c r="H32" i="46"/>
  <c r="M32" i="46" s="1"/>
  <c r="H33" i="46"/>
  <c r="Y33" i="46" s="1"/>
  <c r="H34" i="46"/>
  <c r="Y34" i="46" s="1"/>
  <c r="H35" i="46"/>
  <c r="Q35" i="46" s="1"/>
  <c r="H36" i="46"/>
  <c r="Q36" i="46" s="1"/>
  <c r="H37" i="46"/>
  <c r="Q37" i="46" s="1"/>
  <c r="H38" i="46"/>
  <c r="Q38" i="46" s="1"/>
  <c r="H39" i="46"/>
  <c r="Q39" i="46" s="1"/>
  <c r="H13" i="46"/>
  <c r="Q13" i="46" s="1"/>
  <c r="U13" i="46" s="1"/>
  <c r="L13" i="46"/>
  <c r="Q25" i="46"/>
  <c r="Z19" i="42"/>
  <c r="Z20" i="42"/>
  <c r="Z21" i="42"/>
  <c r="Z22" i="42"/>
  <c r="Z23" i="42"/>
  <c r="Z24" i="42"/>
  <c r="Z25" i="42"/>
  <c r="Z26" i="42"/>
  <c r="Z27" i="42"/>
  <c r="Z28" i="42"/>
  <c r="Z29" i="42"/>
  <c r="Z30" i="42"/>
  <c r="Z31" i="42"/>
  <c r="Z32" i="42"/>
  <c r="Z33" i="42"/>
  <c r="Z34" i="42"/>
  <c r="Z35" i="42"/>
  <c r="Z36" i="42"/>
  <c r="Z37" i="42"/>
  <c r="Z38" i="42"/>
  <c r="Z39" i="42"/>
  <c r="Z18" i="42"/>
  <c r="Y18" i="42"/>
  <c r="R19" i="42"/>
  <c r="R20" i="42"/>
  <c r="R21" i="42"/>
  <c r="R22" i="42"/>
  <c r="R23" i="42"/>
  <c r="R24" i="42"/>
  <c r="R25" i="42"/>
  <c r="R26" i="42"/>
  <c r="R27" i="42"/>
  <c r="R28" i="42"/>
  <c r="R29" i="42"/>
  <c r="R30" i="42"/>
  <c r="R31" i="42"/>
  <c r="R32" i="42"/>
  <c r="R33" i="42"/>
  <c r="R34" i="42"/>
  <c r="R35" i="42"/>
  <c r="R36" i="42"/>
  <c r="R37" i="42"/>
  <c r="R38" i="42"/>
  <c r="R39" i="42"/>
  <c r="R18" i="42"/>
  <c r="Q18" i="42"/>
  <c r="I20" i="42"/>
  <c r="I19" i="42"/>
  <c r="I21" i="42"/>
  <c r="I22" i="42" s="1"/>
  <c r="I23" i="42" s="1"/>
  <c r="I24" i="42" s="1"/>
  <c r="I25" i="42" s="1"/>
  <c r="I26" i="42" s="1"/>
  <c r="M36" i="46" l="1"/>
  <c r="M35" i="46"/>
  <c r="M21" i="46"/>
  <c r="M20" i="46"/>
  <c r="Y18" i="46"/>
  <c r="Y16" i="46"/>
  <c r="Y32" i="46"/>
  <c r="M38" i="46"/>
  <c r="M37" i="46"/>
  <c r="M34" i="46"/>
  <c r="M33" i="46"/>
  <c r="M25" i="46"/>
  <c r="Y17" i="46"/>
  <c r="M24" i="46"/>
  <c r="M23" i="46"/>
  <c r="M22" i="46"/>
  <c r="M19" i="46"/>
  <c r="M13" i="46"/>
  <c r="Y31" i="46"/>
  <c r="Y15" i="46"/>
  <c r="Y14" i="46"/>
  <c r="Y30" i="46"/>
  <c r="M29" i="46"/>
  <c r="M28" i="46"/>
  <c r="M27" i="46"/>
  <c r="M26" i="46"/>
  <c r="M39" i="46"/>
  <c r="Q26" i="46"/>
  <c r="Q33" i="46"/>
  <c r="Q29" i="46"/>
  <c r="Q28" i="46"/>
  <c r="Q27" i="46"/>
  <c r="Q18" i="46"/>
  <c r="Q17" i="46"/>
  <c r="Q15" i="46"/>
  <c r="Q14" i="46"/>
  <c r="Q16" i="46"/>
  <c r="Y13" i="46"/>
  <c r="AC13" i="46" s="1"/>
  <c r="Q34" i="46"/>
  <c r="Q32" i="46"/>
  <c r="Q31" i="46"/>
  <c r="Y25" i="46"/>
  <c r="Q30" i="46"/>
  <c r="Y24" i="46"/>
  <c r="Y39" i="46"/>
  <c r="Y23" i="46"/>
  <c r="Y38" i="46"/>
  <c r="Y22" i="46"/>
  <c r="Y37" i="46"/>
  <c r="Y21" i="46"/>
  <c r="Y36" i="46"/>
  <c r="Y20" i="46"/>
  <c r="Y35" i="46"/>
  <c r="Y19" i="46"/>
  <c r="I27" i="42"/>
  <c r="I28" i="42" s="1"/>
  <c r="I29" i="42" s="1"/>
  <c r="I30" i="42" s="1"/>
  <c r="I31" i="42" s="1"/>
  <c r="I32" i="42" s="1"/>
  <c r="I33" i="42" s="1"/>
  <c r="I34" i="42" s="1"/>
  <c r="I35" i="42" s="1"/>
  <c r="I36" i="42" s="1"/>
  <c r="I37" i="42" s="1"/>
  <c r="I38" i="42" s="1"/>
  <c r="I39" i="42" s="1"/>
  <c r="J14" i="44" l="1"/>
  <c r="Y14" i="44" s="1"/>
  <c r="J15" i="44"/>
  <c r="Y15" i="44" s="1"/>
  <c r="J16" i="44"/>
  <c r="Y16" i="44" s="1"/>
  <c r="J17" i="44"/>
  <c r="Y17" i="44" s="1"/>
  <c r="J18" i="44"/>
  <c r="Y18" i="44" s="1"/>
  <c r="J19" i="44"/>
  <c r="Y19" i="44" s="1"/>
  <c r="J20" i="44"/>
  <c r="Y20" i="44" s="1"/>
  <c r="J21" i="44"/>
  <c r="Y21" i="44" s="1"/>
  <c r="J22" i="44"/>
  <c r="Y22" i="44" s="1"/>
  <c r="J23" i="44"/>
  <c r="Y23" i="44" s="1"/>
  <c r="J24" i="44"/>
  <c r="Y24" i="44" s="1"/>
  <c r="J25" i="44"/>
  <c r="Y25" i="44" s="1"/>
  <c r="J26" i="44"/>
  <c r="Y26" i="44" s="1"/>
  <c r="J27" i="44"/>
  <c r="Y27" i="44" s="1"/>
  <c r="J28" i="44"/>
  <c r="Y28" i="44" s="1"/>
  <c r="J29" i="44"/>
  <c r="Y29" i="44" s="1"/>
  <c r="J30" i="44"/>
  <c r="Y30" i="44" s="1"/>
  <c r="J31" i="44"/>
  <c r="Y31" i="44" s="1"/>
  <c r="J32" i="44"/>
  <c r="Y32" i="44" s="1"/>
  <c r="J33" i="44"/>
  <c r="Y33" i="44" s="1"/>
  <c r="J34" i="44"/>
  <c r="Y34" i="44" s="1"/>
  <c r="J35" i="44"/>
  <c r="Y35" i="44" s="1"/>
  <c r="J36" i="44"/>
  <c r="Y36" i="44" s="1"/>
  <c r="J37" i="44"/>
  <c r="Y37" i="44" s="1"/>
  <c r="J38" i="44"/>
  <c r="Y38" i="44" s="1"/>
  <c r="J39" i="44"/>
  <c r="Y39" i="44" s="1"/>
  <c r="J13" i="44"/>
  <c r="Y13" i="44" s="1"/>
  <c r="W14" i="44"/>
  <c r="W15" i="44"/>
  <c r="W16" i="44"/>
  <c r="W23" i="44"/>
  <c r="W24" i="44"/>
  <c r="W26" i="44"/>
  <c r="W27" i="44"/>
  <c r="W28" i="44"/>
  <c r="W29" i="44"/>
  <c r="W30" i="44"/>
  <c r="W31" i="44"/>
  <c r="W32" i="44"/>
  <c r="W39" i="44"/>
  <c r="W13" i="44"/>
  <c r="AA24" i="42"/>
  <c r="AA25" i="42"/>
  <c r="AA26" i="42"/>
  <c r="AA27" i="42"/>
  <c r="AA28" i="42"/>
  <c r="AA36" i="42"/>
  <c r="AA37" i="42"/>
  <c r="AA38" i="42"/>
  <c r="AA39" i="42"/>
  <c r="AA13" i="42"/>
  <c r="W14" i="40"/>
  <c r="W15" i="40"/>
  <c r="W23" i="40"/>
  <c r="W25" i="40"/>
  <c r="W26" i="40"/>
  <c r="W27" i="40"/>
  <c r="W39" i="40"/>
  <c r="W13" i="40"/>
  <c r="L14" i="42"/>
  <c r="AC14" i="42" s="1"/>
  <c r="L15" i="42"/>
  <c r="AC15" i="42" s="1"/>
  <c r="L16" i="42"/>
  <c r="AC16" i="42" s="1"/>
  <c r="L17" i="42"/>
  <c r="AC17" i="42" s="1"/>
  <c r="L18" i="42"/>
  <c r="AC18" i="42" s="1"/>
  <c r="L19" i="42"/>
  <c r="AC19" i="42" s="1"/>
  <c r="L20" i="42"/>
  <c r="AC20" i="42" s="1"/>
  <c r="L21" i="42"/>
  <c r="AC21" i="42" s="1"/>
  <c r="L22" i="42"/>
  <c r="AC22" i="42" s="1"/>
  <c r="L23" i="42"/>
  <c r="AC23" i="42" s="1"/>
  <c r="L24" i="42"/>
  <c r="L25" i="42"/>
  <c r="L26" i="42"/>
  <c r="L27" i="42"/>
  <c r="L28" i="42"/>
  <c r="L29" i="42"/>
  <c r="L30" i="42"/>
  <c r="AC30" i="42" s="1"/>
  <c r="L31" i="42"/>
  <c r="AC31" i="42" s="1"/>
  <c r="L32" i="42"/>
  <c r="AC32" i="42" s="1"/>
  <c r="L33" i="42"/>
  <c r="AC33" i="42" s="1"/>
  <c r="L34" i="42"/>
  <c r="AC34" i="42" s="1"/>
  <c r="L35" i="42"/>
  <c r="AC35" i="42" s="1"/>
  <c r="L36" i="42"/>
  <c r="AC36" i="42" s="1"/>
  <c r="L37" i="42"/>
  <c r="AC37" i="42" s="1"/>
  <c r="L38" i="42"/>
  <c r="AC38" i="42" s="1"/>
  <c r="L39" i="42"/>
  <c r="AC39" i="42" s="1"/>
  <c r="L13" i="42"/>
  <c r="AC13" i="42" s="1"/>
  <c r="J14" i="40"/>
  <c r="K14" i="40" s="1"/>
  <c r="J15" i="40"/>
  <c r="J16" i="40"/>
  <c r="J17" i="40"/>
  <c r="J18" i="40"/>
  <c r="J19" i="40"/>
  <c r="J20" i="40"/>
  <c r="J21" i="40"/>
  <c r="R21" i="40" s="1"/>
  <c r="J22" i="40"/>
  <c r="J23" i="40"/>
  <c r="J24" i="40"/>
  <c r="R24" i="40" s="1"/>
  <c r="J25" i="40"/>
  <c r="R25" i="40" s="1"/>
  <c r="J26" i="40"/>
  <c r="R26" i="40" s="1"/>
  <c r="J27" i="40"/>
  <c r="R27" i="40" s="1"/>
  <c r="J28" i="40"/>
  <c r="R28" i="40" s="1"/>
  <c r="J29" i="40"/>
  <c r="Y29" i="40" s="1"/>
  <c r="J30" i="40"/>
  <c r="R30" i="40" s="1"/>
  <c r="J31" i="40"/>
  <c r="J32" i="40"/>
  <c r="J33" i="40"/>
  <c r="J34" i="40"/>
  <c r="J35" i="40"/>
  <c r="R35" i="40" s="1"/>
  <c r="J36" i="40"/>
  <c r="R36" i="40" s="1"/>
  <c r="J37" i="40"/>
  <c r="R37" i="40" s="1"/>
  <c r="J38" i="40"/>
  <c r="R38" i="40" s="1"/>
  <c r="J39" i="40"/>
  <c r="R39" i="40" s="1"/>
  <c r="J13" i="40"/>
  <c r="Y13" i="40" s="1"/>
  <c r="Y24" i="40"/>
  <c r="Y26" i="40"/>
  <c r="Y28" i="40"/>
  <c r="K13" i="40"/>
  <c r="R15" i="40"/>
  <c r="R31" i="40"/>
  <c r="R32" i="40"/>
  <c r="Y14" i="40"/>
  <c r="Y15" i="40"/>
  <c r="Y16" i="40"/>
  <c r="R17" i="40"/>
  <c r="R18" i="40"/>
  <c r="R19" i="40"/>
  <c r="R20" i="40"/>
  <c r="R22" i="40"/>
  <c r="R23" i="40"/>
  <c r="Y31" i="40"/>
  <c r="Y32" i="40"/>
  <c r="R33" i="40"/>
  <c r="R34" i="40"/>
  <c r="I14" i="40"/>
  <c r="I15" i="40"/>
  <c r="I16" i="40"/>
  <c r="I17" i="40"/>
  <c r="I18" i="40"/>
  <c r="I19" i="40"/>
  <c r="I20" i="40"/>
  <c r="I21" i="40"/>
  <c r="I22" i="40"/>
  <c r="I23" i="40"/>
  <c r="X23" i="40" s="1"/>
  <c r="I24" i="40"/>
  <c r="X24" i="40" s="1"/>
  <c r="I25" i="40"/>
  <c r="X25" i="40" s="1"/>
  <c r="I26" i="40"/>
  <c r="X26" i="40" s="1"/>
  <c r="I27" i="40"/>
  <c r="X27" i="40" s="1"/>
  <c r="I28" i="40"/>
  <c r="X28" i="40" s="1"/>
  <c r="I29" i="40"/>
  <c r="X29" i="40" s="1"/>
  <c r="I30" i="40"/>
  <c r="I31" i="40"/>
  <c r="X31" i="40" s="1"/>
  <c r="I32" i="40"/>
  <c r="I33" i="40"/>
  <c r="I34" i="40"/>
  <c r="I35" i="40"/>
  <c r="I36" i="40"/>
  <c r="I37" i="40"/>
  <c r="I38" i="40"/>
  <c r="I39" i="40"/>
  <c r="X39" i="40" s="1"/>
  <c r="I13" i="40"/>
  <c r="X13" i="40" s="1"/>
  <c r="AI13" i="40"/>
  <c r="W21" i="40"/>
  <c r="W24" i="40"/>
  <c r="W37" i="40"/>
  <c r="W38" i="40"/>
  <c r="V13" i="40"/>
  <c r="W19" i="40"/>
  <c r="W20" i="40"/>
  <c r="W22" i="40"/>
  <c r="W35" i="40"/>
  <c r="W36" i="40"/>
  <c r="X30" i="40"/>
  <c r="X15" i="40"/>
  <c r="X14" i="40"/>
  <c r="AA14" i="33"/>
  <c r="AA15" i="33"/>
  <c r="AA16" i="33"/>
  <c r="AA17" i="33"/>
  <c r="AA18" i="33"/>
  <c r="AA19" i="33"/>
  <c r="AA20" i="33"/>
  <c r="AA21" i="33"/>
  <c r="AA22" i="33"/>
  <c r="AA23" i="33"/>
  <c r="AA24" i="33"/>
  <c r="AA25" i="33"/>
  <c r="AA26" i="33"/>
  <c r="AA27" i="33"/>
  <c r="AA28" i="33"/>
  <c r="AA29" i="33"/>
  <c r="AA30" i="33"/>
  <c r="AA31" i="33"/>
  <c r="AA32" i="33"/>
  <c r="AA33" i="33"/>
  <c r="AA34" i="33"/>
  <c r="AA35" i="33"/>
  <c r="AA36" i="33"/>
  <c r="AA37" i="33"/>
  <c r="AA38" i="33"/>
  <c r="AA39" i="33"/>
  <c r="AA13" i="33"/>
  <c r="K13" i="33"/>
  <c r="AB13" i="33" s="1"/>
  <c r="K14" i="33"/>
  <c r="AB14" i="33" s="1"/>
  <c r="K15" i="33"/>
  <c r="AB15" i="33" s="1"/>
  <c r="K16" i="33"/>
  <c r="AB16" i="33" s="1"/>
  <c r="K17" i="33"/>
  <c r="AB17" i="33" s="1"/>
  <c r="K18" i="33"/>
  <c r="AB18" i="33" s="1"/>
  <c r="K19" i="33"/>
  <c r="AB19" i="33" s="1"/>
  <c r="K20" i="33"/>
  <c r="AB20" i="33" s="1"/>
  <c r="K21" i="33"/>
  <c r="AB21" i="33" s="1"/>
  <c r="K22" i="33"/>
  <c r="AB22" i="33" s="1"/>
  <c r="K23" i="33"/>
  <c r="K24" i="33"/>
  <c r="AB24" i="33" s="1"/>
  <c r="K25" i="33"/>
  <c r="AB25" i="33" s="1"/>
  <c r="K26" i="33"/>
  <c r="AB26" i="33" s="1"/>
  <c r="K27" i="33"/>
  <c r="AB27" i="33" s="1"/>
  <c r="K28" i="33"/>
  <c r="AB28" i="33" s="1"/>
  <c r="K29" i="33"/>
  <c r="AB29" i="33" s="1"/>
  <c r="AB30" i="33"/>
  <c r="K31" i="33"/>
  <c r="AB31" i="33" s="1"/>
  <c r="K32" i="33"/>
  <c r="AB32" i="33" s="1"/>
  <c r="K33" i="33"/>
  <c r="AB33" i="33" s="1"/>
  <c r="K34" i="33"/>
  <c r="AB34" i="33" s="1"/>
  <c r="K35" i="33"/>
  <c r="AB35" i="33" s="1"/>
  <c r="K36" i="33"/>
  <c r="AB36" i="33" s="1"/>
  <c r="K37" i="33"/>
  <c r="AB37" i="33" s="1"/>
  <c r="K38" i="33"/>
  <c r="AB38" i="33" s="1"/>
  <c r="K39" i="33"/>
  <c r="AB39" i="33" s="1"/>
  <c r="AB23" i="33"/>
  <c r="L14" i="33"/>
  <c r="AC14" i="33" s="1"/>
  <c r="L15" i="33"/>
  <c r="AC15" i="33" s="1"/>
  <c r="L16" i="33"/>
  <c r="L17" i="33"/>
  <c r="L18" i="33"/>
  <c r="AC18" i="33" s="1"/>
  <c r="L19" i="33"/>
  <c r="L20" i="33"/>
  <c r="L21" i="33"/>
  <c r="L22" i="33"/>
  <c r="L23" i="33"/>
  <c r="L24" i="33"/>
  <c r="AC24" i="33" s="1"/>
  <c r="L25" i="33"/>
  <c r="AC25" i="33" s="1"/>
  <c r="L26" i="33"/>
  <c r="AC26" i="33" s="1"/>
  <c r="L27" i="33"/>
  <c r="AC27" i="33" s="1"/>
  <c r="L28" i="33"/>
  <c r="AC28" i="33" s="1"/>
  <c r="L29" i="33"/>
  <c r="AC29" i="33" s="1"/>
  <c r="L30" i="33"/>
  <c r="AC30" i="33" s="1"/>
  <c r="L31" i="33"/>
  <c r="AC31" i="33" s="1"/>
  <c r="L32" i="33"/>
  <c r="AC32" i="33" s="1"/>
  <c r="L33" i="33"/>
  <c r="L34" i="33"/>
  <c r="L35" i="33"/>
  <c r="L36" i="33"/>
  <c r="L37" i="33"/>
  <c r="L38" i="33"/>
  <c r="L39" i="33"/>
  <c r="L13" i="33"/>
  <c r="AC13" i="33" s="1"/>
  <c r="AN13" i="33"/>
  <c r="W25" i="44" l="1"/>
  <c r="W38" i="44"/>
  <c r="W22" i="44"/>
  <c r="W37" i="44"/>
  <c r="W21" i="44"/>
  <c r="W36" i="44"/>
  <c r="W20" i="44"/>
  <c r="W35" i="44"/>
  <c r="W19" i="44"/>
  <c r="W34" i="44"/>
  <c r="W18" i="44"/>
  <c r="W33" i="44"/>
  <c r="W17" i="44"/>
  <c r="AA23" i="42"/>
  <c r="AA22" i="42"/>
  <c r="AA21" i="42"/>
  <c r="AA20" i="42"/>
  <c r="AC29" i="42"/>
  <c r="AC28" i="42"/>
  <c r="AC27" i="42"/>
  <c r="AC26" i="42"/>
  <c r="AC25" i="42"/>
  <c r="AC24" i="42"/>
  <c r="AA35" i="42"/>
  <c r="AA19" i="42"/>
  <c r="AA34" i="42"/>
  <c r="AA18" i="42"/>
  <c r="AA33" i="42"/>
  <c r="AA17" i="42"/>
  <c r="AA32" i="42"/>
  <c r="AA16" i="42"/>
  <c r="AA31" i="42"/>
  <c r="AA15" i="42"/>
  <c r="AA30" i="42"/>
  <c r="AA14" i="42"/>
  <c r="AA29" i="42"/>
  <c r="R13" i="40"/>
  <c r="Y27" i="40"/>
  <c r="Y25" i="40"/>
  <c r="Y30" i="40"/>
  <c r="R29" i="40"/>
  <c r="R14" i="40"/>
  <c r="R16" i="40"/>
  <c r="Y39" i="40"/>
  <c r="Y23" i="40"/>
  <c r="Y38" i="40"/>
  <c r="Y22" i="40"/>
  <c r="Y37" i="40"/>
  <c r="Y21" i="40"/>
  <c r="Y36" i="40"/>
  <c r="Y20" i="40"/>
  <c r="Y35" i="40"/>
  <c r="Y19" i="40"/>
  <c r="Y34" i="40"/>
  <c r="Y18" i="40"/>
  <c r="Y33" i="40"/>
  <c r="Y17" i="40"/>
  <c r="L13" i="40"/>
  <c r="X38" i="40"/>
  <c r="X22" i="40"/>
  <c r="X37" i="40"/>
  <c r="X21" i="40"/>
  <c r="X36" i="40"/>
  <c r="X20" i="40"/>
  <c r="X35" i="40"/>
  <c r="X19" i="40"/>
  <c r="X34" i="40"/>
  <c r="X18" i="40"/>
  <c r="X33" i="40"/>
  <c r="X17" i="40"/>
  <c r="X16" i="40"/>
  <c r="X32" i="40"/>
  <c r="W34" i="40"/>
  <c r="W18" i="40"/>
  <c r="W33" i="40"/>
  <c r="W17" i="40"/>
  <c r="W31" i="40"/>
  <c r="W29" i="40"/>
  <c r="W16" i="40"/>
  <c r="W28" i="40"/>
  <c r="W30" i="40"/>
  <c r="W32" i="40"/>
  <c r="AC39" i="33"/>
  <c r="AC23" i="33"/>
  <c r="AC38" i="33"/>
  <c r="AC22" i="33"/>
  <c r="AC37" i="33"/>
  <c r="AC21" i="33"/>
  <c r="AC36" i="33"/>
  <c r="AC20" i="33"/>
  <c r="AC35" i="33"/>
  <c r="AC19" i="33"/>
  <c r="AC34" i="33"/>
  <c r="AC33" i="33"/>
  <c r="AC17" i="33"/>
  <c r="AC16" i="33"/>
  <c r="AJ39" i="46" l="1"/>
  <c r="X39" i="46"/>
  <c r="W39" i="46"/>
  <c r="V39" i="46"/>
  <c r="K39" i="46"/>
  <c r="L39" i="46" s="1"/>
  <c r="J39" i="46"/>
  <c r="AA39" i="46" s="1"/>
  <c r="I39" i="46"/>
  <c r="AJ38" i="46"/>
  <c r="X38" i="46"/>
  <c r="W38" i="46"/>
  <c r="V38" i="46"/>
  <c r="K38" i="46"/>
  <c r="L38" i="46" s="1"/>
  <c r="J38" i="46"/>
  <c r="S38" i="46" s="1"/>
  <c r="I38" i="46"/>
  <c r="Z38" i="46" s="1"/>
  <c r="AJ37" i="46"/>
  <c r="X37" i="46"/>
  <c r="W37" i="46"/>
  <c r="V37" i="46"/>
  <c r="K37" i="46"/>
  <c r="L37" i="46" s="1"/>
  <c r="J37" i="46"/>
  <c r="AA37" i="46" s="1"/>
  <c r="I37" i="46"/>
  <c r="AJ36" i="46"/>
  <c r="X36" i="46"/>
  <c r="W36" i="46"/>
  <c r="V36" i="46"/>
  <c r="K36" i="46"/>
  <c r="L36" i="46" s="1"/>
  <c r="J36" i="46"/>
  <c r="AA36" i="46" s="1"/>
  <c r="I36" i="46"/>
  <c r="AJ35" i="46"/>
  <c r="X35" i="46"/>
  <c r="W35" i="46"/>
  <c r="V35" i="46"/>
  <c r="K35" i="46"/>
  <c r="L35" i="46" s="1"/>
  <c r="J35" i="46"/>
  <c r="S35" i="46" s="1"/>
  <c r="I35" i="46"/>
  <c r="AJ34" i="46"/>
  <c r="X34" i="46"/>
  <c r="W34" i="46"/>
  <c r="V34" i="46"/>
  <c r="K34" i="46"/>
  <c r="L34" i="46" s="1"/>
  <c r="J34" i="46"/>
  <c r="AA34" i="46" s="1"/>
  <c r="I34" i="46"/>
  <c r="AJ33" i="46"/>
  <c r="X33" i="46"/>
  <c r="W33" i="46"/>
  <c r="V33" i="46"/>
  <c r="K33" i="46"/>
  <c r="L33" i="46" s="1"/>
  <c r="J33" i="46"/>
  <c r="AA33" i="46" s="1"/>
  <c r="I33" i="46"/>
  <c r="AJ32" i="46"/>
  <c r="X32" i="46"/>
  <c r="W32" i="46"/>
  <c r="V32" i="46"/>
  <c r="K32" i="46"/>
  <c r="L32" i="46" s="1"/>
  <c r="J32" i="46"/>
  <c r="AA32" i="46" s="1"/>
  <c r="I32" i="46"/>
  <c r="AJ31" i="46"/>
  <c r="X31" i="46"/>
  <c r="W31" i="46"/>
  <c r="V31" i="46"/>
  <c r="K31" i="46"/>
  <c r="L31" i="46" s="1"/>
  <c r="J31" i="46"/>
  <c r="AA31" i="46" s="1"/>
  <c r="I31" i="46"/>
  <c r="AJ30" i="46"/>
  <c r="X30" i="46"/>
  <c r="W30" i="46"/>
  <c r="V30" i="46"/>
  <c r="K30" i="46"/>
  <c r="L30" i="46" s="1"/>
  <c r="J30" i="46"/>
  <c r="S30" i="46" s="1"/>
  <c r="I30" i="46"/>
  <c r="AJ29" i="46"/>
  <c r="X29" i="46"/>
  <c r="W29" i="46"/>
  <c r="V29" i="46"/>
  <c r="K29" i="46"/>
  <c r="L29" i="46" s="1"/>
  <c r="J29" i="46"/>
  <c r="AA29" i="46" s="1"/>
  <c r="I29" i="46"/>
  <c r="AJ28" i="46"/>
  <c r="X28" i="46"/>
  <c r="W28" i="46"/>
  <c r="V28" i="46"/>
  <c r="K28" i="46"/>
  <c r="L28" i="46" s="1"/>
  <c r="J28" i="46"/>
  <c r="AA28" i="46" s="1"/>
  <c r="I28" i="46"/>
  <c r="AJ27" i="46"/>
  <c r="X27" i="46"/>
  <c r="W27" i="46"/>
  <c r="V27" i="46"/>
  <c r="K27" i="46"/>
  <c r="L27" i="46" s="1"/>
  <c r="J27" i="46"/>
  <c r="S27" i="46" s="1"/>
  <c r="I27" i="46"/>
  <c r="AJ26" i="46"/>
  <c r="X26" i="46"/>
  <c r="W26" i="46"/>
  <c r="V26" i="46"/>
  <c r="K26" i="46"/>
  <c r="L26" i="46" s="1"/>
  <c r="J26" i="46"/>
  <c r="AA26" i="46" s="1"/>
  <c r="I26" i="46"/>
  <c r="AJ25" i="46"/>
  <c r="X25" i="46"/>
  <c r="W25" i="46"/>
  <c r="V25" i="46"/>
  <c r="K25" i="46"/>
  <c r="L25" i="46" s="1"/>
  <c r="J25" i="46"/>
  <c r="AA25" i="46" s="1"/>
  <c r="I25" i="46"/>
  <c r="AJ24" i="46"/>
  <c r="X24" i="46"/>
  <c r="W24" i="46"/>
  <c r="V24" i="46"/>
  <c r="K24" i="46"/>
  <c r="L24" i="46" s="1"/>
  <c r="J24" i="46"/>
  <c r="AA24" i="46" s="1"/>
  <c r="I24" i="46"/>
  <c r="AJ23" i="46"/>
  <c r="X23" i="46"/>
  <c r="W23" i="46"/>
  <c r="V23" i="46"/>
  <c r="K23" i="46"/>
  <c r="L23" i="46" s="1"/>
  <c r="J23" i="46"/>
  <c r="AA23" i="46" s="1"/>
  <c r="I23" i="46"/>
  <c r="AJ22" i="46"/>
  <c r="X22" i="46"/>
  <c r="W22" i="46"/>
  <c r="V22" i="46"/>
  <c r="K22" i="46"/>
  <c r="L22" i="46" s="1"/>
  <c r="J22" i="46"/>
  <c r="S22" i="46" s="1"/>
  <c r="I22" i="46"/>
  <c r="AJ21" i="46"/>
  <c r="X21" i="46"/>
  <c r="W21" i="46"/>
  <c r="V21" i="46"/>
  <c r="K21" i="46"/>
  <c r="L21" i="46" s="1"/>
  <c r="J21" i="46"/>
  <c r="AA21" i="46" s="1"/>
  <c r="I21" i="46"/>
  <c r="AJ20" i="46"/>
  <c r="X20" i="46"/>
  <c r="W20" i="46"/>
  <c r="V20" i="46"/>
  <c r="K20" i="46"/>
  <c r="L20" i="46" s="1"/>
  <c r="J20" i="46"/>
  <c r="AA20" i="46" s="1"/>
  <c r="I20" i="46"/>
  <c r="AJ19" i="46"/>
  <c r="X19" i="46"/>
  <c r="W19" i="46"/>
  <c r="V19" i="46"/>
  <c r="K19" i="46"/>
  <c r="L19" i="46" s="1"/>
  <c r="J19" i="46"/>
  <c r="S19" i="46" s="1"/>
  <c r="I19" i="46"/>
  <c r="AJ18" i="46"/>
  <c r="X18" i="46"/>
  <c r="W18" i="46"/>
  <c r="V18" i="46"/>
  <c r="K18" i="46"/>
  <c r="L18" i="46" s="1"/>
  <c r="J18" i="46"/>
  <c r="AA18" i="46" s="1"/>
  <c r="I18" i="46"/>
  <c r="AJ17" i="46"/>
  <c r="X17" i="46"/>
  <c r="W17" i="46"/>
  <c r="V17" i="46"/>
  <c r="K17" i="46"/>
  <c r="L17" i="46" s="1"/>
  <c r="J17" i="46"/>
  <c r="AA17" i="46" s="1"/>
  <c r="I17" i="46"/>
  <c r="AJ16" i="46"/>
  <c r="X16" i="46"/>
  <c r="W16" i="46"/>
  <c r="V16" i="46"/>
  <c r="K16" i="46"/>
  <c r="L16" i="46" s="1"/>
  <c r="J16" i="46"/>
  <c r="AA16" i="46" s="1"/>
  <c r="I16" i="46"/>
  <c r="AJ15" i="46"/>
  <c r="X15" i="46"/>
  <c r="W15" i="46"/>
  <c r="V15" i="46"/>
  <c r="K15" i="46"/>
  <c r="L15" i="46" s="1"/>
  <c r="J15" i="46"/>
  <c r="AA15" i="46" s="1"/>
  <c r="I15" i="46"/>
  <c r="AJ14" i="46"/>
  <c r="X14" i="46"/>
  <c r="W14" i="46"/>
  <c r="V14" i="46"/>
  <c r="K14" i="46"/>
  <c r="L14" i="46" s="1"/>
  <c r="J14" i="46"/>
  <c r="AA14" i="46" s="1"/>
  <c r="I14" i="46"/>
  <c r="AJ13" i="46"/>
  <c r="X13" i="46"/>
  <c r="W13" i="46"/>
  <c r="V13" i="46"/>
  <c r="K13" i="46"/>
  <c r="J13" i="46"/>
  <c r="AA13" i="46" s="1"/>
  <c r="I13" i="46"/>
  <c r="Z13" i="46" s="1"/>
  <c r="V10" i="46"/>
  <c r="N9" i="46"/>
  <c r="O39" i="46" s="1"/>
  <c r="X8" i="46"/>
  <c r="S28" i="46" l="1"/>
  <c r="AA22" i="46"/>
  <c r="AA38" i="46"/>
  <c r="Z21" i="46"/>
  <c r="Z27" i="46"/>
  <c r="AA30" i="46"/>
  <c r="Z29" i="46"/>
  <c r="AC29" i="46" s="1"/>
  <c r="S17" i="46"/>
  <c r="Z35" i="46"/>
  <c r="Z37" i="46"/>
  <c r="AC37" i="46" s="1"/>
  <c r="N29" i="46"/>
  <c r="Z16" i="46"/>
  <c r="R20" i="46"/>
  <c r="Z24" i="46"/>
  <c r="AC24" i="46" s="1"/>
  <c r="Z32" i="46"/>
  <c r="AC32" i="46" s="1"/>
  <c r="T36" i="46"/>
  <c r="T38" i="46"/>
  <c r="N21" i="46"/>
  <c r="S14" i="46"/>
  <c r="T27" i="46"/>
  <c r="T25" i="46"/>
  <c r="T29" i="46"/>
  <c r="T21" i="46"/>
  <c r="T16" i="46"/>
  <c r="T13" i="46"/>
  <c r="N18" i="46"/>
  <c r="T20" i="46"/>
  <c r="T31" i="46"/>
  <c r="T33" i="46"/>
  <c r="T35" i="46"/>
  <c r="T18" i="46"/>
  <c r="S20" i="46"/>
  <c r="T37" i="46"/>
  <c r="O13" i="46"/>
  <c r="T22" i="46"/>
  <c r="N13" i="46"/>
  <c r="AF13" i="46" s="1"/>
  <c r="T24" i="46"/>
  <c r="T26" i="46"/>
  <c r="R28" i="46"/>
  <c r="T39" i="46"/>
  <c r="T14" i="46"/>
  <c r="N26" i="46"/>
  <c r="T23" i="46"/>
  <c r="P13" i="46"/>
  <c r="T15" i="46"/>
  <c r="T17" i="46"/>
  <c r="T28" i="46"/>
  <c r="T30" i="46"/>
  <c r="T19" i="46"/>
  <c r="T32" i="46"/>
  <c r="T34" i="46"/>
  <c r="N37" i="46"/>
  <c r="S13" i="46"/>
  <c r="S21" i="46"/>
  <c r="S29" i="46"/>
  <c r="N34" i="46"/>
  <c r="S37" i="46"/>
  <c r="P26" i="46"/>
  <c r="P34" i="46"/>
  <c r="S26" i="46"/>
  <c r="S34" i="46"/>
  <c r="R36" i="46"/>
  <c r="P18" i="46"/>
  <c r="P23" i="46"/>
  <c r="R25" i="46"/>
  <c r="P31" i="46"/>
  <c r="R33" i="46"/>
  <c r="P39" i="46"/>
  <c r="S18" i="46"/>
  <c r="S23" i="46"/>
  <c r="S31" i="46"/>
  <c r="S39" i="46"/>
  <c r="P15" i="46"/>
  <c r="R17" i="46"/>
  <c r="S36" i="46"/>
  <c r="S15" i="46"/>
  <c r="S25" i="46"/>
  <c r="S33" i="46"/>
  <c r="R38" i="46"/>
  <c r="R22" i="46"/>
  <c r="R30" i="46"/>
  <c r="R14" i="46"/>
  <c r="R27" i="46"/>
  <c r="R35" i="46"/>
  <c r="R19" i="46"/>
  <c r="AC21" i="46"/>
  <c r="R18" i="46"/>
  <c r="Z17" i="46"/>
  <c r="AC17" i="46" s="1"/>
  <c r="Z20" i="46"/>
  <c r="AC20" i="46" s="1"/>
  <c r="Z26" i="46"/>
  <c r="AC26" i="46" s="1"/>
  <c r="Z14" i="46"/>
  <c r="AC14" i="46" s="1"/>
  <c r="Z25" i="46"/>
  <c r="AC25" i="46" s="1"/>
  <c r="Z34" i="46"/>
  <c r="AC34" i="46" s="1"/>
  <c r="Z22" i="46"/>
  <c r="AC22" i="46" s="1"/>
  <c r="Z19" i="46"/>
  <c r="Z33" i="46"/>
  <c r="AC33" i="46" s="1"/>
  <c r="Z30" i="46"/>
  <c r="AC38" i="46"/>
  <c r="AC16" i="46"/>
  <c r="R15" i="46"/>
  <c r="O18" i="46"/>
  <c r="AA19" i="46"/>
  <c r="R23" i="46"/>
  <c r="O26" i="46"/>
  <c r="AA27" i="46"/>
  <c r="R31" i="46"/>
  <c r="O34" i="46"/>
  <c r="AA35" i="46"/>
  <c r="AC35" i="46" s="1"/>
  <c r="R39" i="46"/>
  <c r="O21" i="46"/>
  <c r="R26" i="46"/>
  <c r="O29" i="46"/>
  <c r="AD29" i="46" s="1"/>
  <c r="R34" i="46"/>
  <c r="O37" i="46"/>
  <c r="N16" i="46"/>
  <c r="P21" i="46"/>
  <c r="N24" i="46"/>
  <c r="P29" i="46"/>
  <c r="N32" i="46"/>
  <c r="P37" i="46"/>
  <c r="R13" i="46"/>
  <c r="O16" i="46"/>
  <c r="R21" i="46"/>
  <c r="O24" i="46"/>
  <c r="R29" i="46"/>
  <c r="O32" i="46"/>
  <c r="R37" i="46"/>
  <c r="P16" i="46"/>
  <c r="N19" i="46"/>
  <c r="P24" i="46"/>
  <c r="N27" i="46"/>
  <c r="Z28" i="46"/>
  <c r="AC28" i="46" s="1"/>
  <c r="P32" i="46"/>
  <c r="N35" i="46"/>
  <c r="Z36" i="46"/>
  <c r="AC36" i="46" s="1"/>
  <c r="R16" i="46"/>
  <c r="O19" i="46"/>
  <c r="R24" i="46"/>
  <c r="O27" i="46"/>
  <c r="R32" i="46"/>
  <c r="O35" i="46"/>
  <c r="N14" i="46"/>
  <c r="Z15" i="46"/>
  <c r="AC15" i="46" s="1"/>
  <c r="S16" i="46"/>
  <c r="P19" i="46"/>
  <c r="N22" i="46"/>
  <c r="Z23" i="46"/>
  <c r="AC23" i="46" s="1"/>
  <c r="S24" i="46"/>
  <c r="P27" i="46"/>
  <c r="N30" i="46"/>
  <c r="Z31" i="46"/>
  <c r="AC31" i="46" s="1"/>
  <c r="S32" i="46"/>
  <c r="P35" i="46"/>
  <c r="N38" i="46"/>
  <c r="Z39" i="46"/>
  <c r="AC39" i="46" s="1"/>
  <c r="O14" i="46"/>
  <c r="O22" i="46"/>
  <c r="O30" i="46"/>
  <c r="O38" i="46"/>
  <c r="P14" i="46"/>
  <c r="N17" i="46"/>
  <c r="Z18" i="46"/>
  <c r="AC18" i="46" s="1"/>
  <c r="P22" i="46"/>
  <c r="N25" i="46"/>
  <c r="P30" i="46"/>
  <c r="N33" i="46"/>
  <c r="P38" i="46"/>
  <c r="O17" i="46"/>
  <c r="O25" i="46"/>
  <c r="O33" i="46"/>
  <c r="P17" i="46"/>
  <c r="N20" i="46"/>
  <c r="P25" i="46"/>
  <c r="N28" i="46"/>
  <c r="P33" i="46"/>
  <c r="N36" i="46"/>
  <c r="O20" i="46"/>
  <c r="O28" i="46"/>
  <c r="O36" i="46"/>
  <c r="N15" i="46"/>
  <c r="P20" i="46"/>
  <c r="N23" i="46"/>
  <c r="P28" i="46"/>
  <c r="N31" i="46"/>
  <c r="P36" i="46"/>
  <c r="N39" i="46"/>
  <c r="O15" i="46"/>
  <c r="O23" i="46"/>
  <c r="O31" i="46"/>
  <c r="AE37" i="46" l="1"/>
  <c r="AD21" i="46"/>
  <c r="AE13" i="46"/>
  <c r="AC30" i="46"/>
  <c r="AE21" i="46"/>
  <c r="AD34" i="46"/>
  <c r="AC27" i="46"/>
  <c r="AD13" i="46"/>
  <c r="U37" i="46"/>
  <c r="AE34" i="46"/>
  <c r="AE26" i="46"/>
  <c r="AF29" i="46"/>
  <c r="U18" i="46"/>
  <c r="U34" i="46"/>
  <c r="AC19" i="46"/>
  <c r="AF31" i="46"/>
  <c r="AE31" i="46"/>
  <c r="AD31" i="46"/>
  <c r="U31" i="46"/>
  <c r="U14" i="46"/>
  <c r="AF14" i="46"/>
  <c r="AE14" i="46"/>
  <c r="AD14" i="46"/>
  <c r="U35" i="46"/>
  <c r="AF35" i="46"/>
  <c r="AE35" i="46"/>
  <c r="AD35" i="46"/>
  <c r="U22" i="46"/>
  <c r="AF22" i="46"/>
  <c r="AE22" i="46"/>
  <c r="AD22" i="46"/>
  <c r="AF39" i="46"/>
  <c r="AE39" i="46"/>
  <c r="AD39" i="46"/>
  <c r="U39" i="46"/>
  <c r="AD26" i="46"/>
  <c r="AF21" i="46"/>
  <c r="AF28" i="46"/>
  <c r="AE28" i="46"/>
  <c r="AD28" i="46"/>
  <c r="U28" i="46"/>
  <c r="U38" i="46"/>
  <c r="AF38" i="46"/>
  <c r="AE38" i="46"/>
  <c r="AD38" i="46"/>
  <c r="AD18" i="46"/>
  <c r="AF33" i="46"/>
  <c r="AE33" i="46"/>
  <c r="AD33" i="46"/>
  <c r="U33" i="46"/>
  <c r="AF18" i="46"/>
  <c r="U27" i="46"/>
  <c r="AF27" i="46"/>
  <c r="AE27" i="46"/>
  <c r="AD27" i="46"/>
  <c r="AF34" i="46"/>
  <c r="AF26" i="46"/>
  <c r="AF15" i="46"/>
  <c r="AE15" i="46"/>
  <c r="AD15" i="46"/>
  <c r="U15" i="46"/>
  <c r="U26" i="46"/>
  <c r="AD32" i="46"/>
  <c r="U32" i="46"/>
  <c r="AF32" i="46"/>
  <c r="AE32" i="46"/>
  <c r="U21" i="46"/>
  <c r="U25" i="46"/>
  <c r="AF25" i="46"/>
  <c r="AE25" i="46"/>
  <c r="AD25" i="46"/>
  <c r="AE18" i="46"/>
  <c r="AF20" i="46"/>
  <c r="AE20" i="46"/>
  <c r="AD20" i="46"/>
  <c r="U20" i="46"/>
  <c r="U30" i="46"/>
  <c r="AF30" i="46"/>
  <c r="AE30" i="46"/>
  <c r="AD30" i="46"/>
  <c r="U19" i="46"/>
  <c r="AF19" i="46"/>
  <c r="AE19" i="46"/>
  <c r="AD19" i="46"/>
  <c r="U24" i="46"/>
  <c r="AD24" i="46"/>
  <c r="AF24" i="46"/>
  <c r="AE24" i="46"/>
  <c r="AE29" i="46"/>
  <c r="U29" i="46"/>
  <c r="AF23" i="46"/>
  <c r="AE23" i="46"/>
  <c r="AD23" i="46"/>
  <c r="U23" i="46"/>
  <c r="AF36" i="46"/>
  <c r="AE36" i="46"/>
  <c r="AD36" i="46"/>
  <c r="U36" i="46"/>
  <c r="AF17" i="46"/>
  <c r="AE17" i="46"/>
  <c r="AD17" i="46"/>
  <c r="U17" i="46"/>
  <c r="AD16" i="46"/>
  <c r="U16" i="46"/>
  <c r="AF16" i="46"/>
  <c r="AE16" i="46"/>
  <c r="AF37" i="46"/>
  <c r="AD37" i="46"/>
  <c r="I13" i="44" l="1"/>
  <c r="X13" i="44" s="1"/>
  <c r="K13" i="42"/>
  <c r="AB13" i="42" s="1"/>
  <c r="K14" i="42" l="1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AP13" i="42"/>
  <c r="AQ13" i="42"/>
  <c r="I14" i="44" l="1"/>
  <c r="I15" i="44"/>
  <c r="I16" i="44"/>
  <c r="I17" i="44"/>
  <c r="I18" i="44"/>
  <c r="I19" i="44"/>
  <c r="I20" i="44"/>
  <c r="I21" i="44"/>
  <c r="I22" i="44"/>
  <c r="I23" i="44"/>
  <c r="I24" i="44"/>
  <c r="I25" i="44"/>
  <c r="L25" i="44" s="1"/>
  <c r="I26" i="44"/>
  <c r="I27" i="44"/>
  <c r="I28" i="44"/>
  <c r="I29" i="44"/>
  <c r="I30" i="44"/>
  <c r="I31" i="44"/>
  <c r="X31" i="44" s="1"/>
  <c r="I32" i="44"/>
  <c r="I33" i="44"/>
  <c r="I34" i="44"/>
  <c r="I35" i="44"/>
  <c r="I36" i="44"/>
  <c r="I37" i="44"/>
  <c r="I38" i="44"/>
  <c r="I39" i="44"/>
  <c r="X34" i="44"/>
  <c r="AJ13" i="44"/>
  <c r="AK13" i="44"/>
  <c r="AI39" i="44"/>
  <c r="V39" i="44"/>
  <c r="U39" i="44"/>
  <c r="T39" i="44"/>
  <c r="K39" i="44"/>
  <c r="AI38" i="44"/>
  <c r="V38" i="44"/>
  <c r="U38" i="44"/>
  <c r="T38" i="44"/>
  <c r="K38" i="44"/>
  <c r="AI37" i="44"/>
  <c r="V37" i="44"/>
  <c r="U37" i="44"/>
  <c r="T37" i="44"/>
  <c r="K37" i="44"/>
  <c r="AI36" i="44"/>
  <c r="V36" i="44"/>
  <c r="U36" i="44"/>
  <c r="T36" i="44"/>
  <c r="K36" i="44"/>
  <c r="AI35" i="44"/>
  <c r="V35" i="44"/>
  <c r="U35" i="44"/>
  <c r="T35" i="44"/>
  <c r="K35" i="44"/>
  <c r="AI34" i="44"/>
  <c r="V34" i="44"/>
  <c r="U34" i="44"/>
  <c r="T34" i="44"/>
  <c r="K34" i="44"/>
  <c r="AI33" i="44"/>
  <c r="V33" i="44"/>
  <c r="U33" i="44"/>
  <c r="T33" i="44"/>
  <c r="K33" i="44"/>
  <c r="AI32" i="44"/>
  <c r="V32" i="44"/>
  <c r="U32" i="44"/>
  <c r="T32" i="44"/>
  <c r="K32" i="44"/>
  <c r="AI31" i="44"/>
  <c r="V31" i="44"/>
  <c r="U31" i="44"/>
  <c r="T31" i="44"/>
  <c r="K31" i="44"/>
  <c r="AI30" i="44"/>
  <c r="V30" i="44"/>
  <c r="U30" i="44"/>
  <c r="T30" i="44"/>
  <c r="K30" i="44"/>
  <c r="AI29" i="44"/>
  <c r="V29" i="44"/>
  <c r="U29" i="44"/>
  <c r="T29" i="44"/>
  <c r="K29" i="44"/>
  <c r="AI28" i="44"/>
  <c r="V28" i="44"/>
  <c r="U28" i="44"/>
  <c r="T28" i="44"/>
  <c r="K28" i="44"/>
  <c r="AI27" i="44"/>
  <c r="V27" i="44"/>
  <c r="U27" i="44"/>
  <c r="T27" i="44"/>
  <c r="K27" i="44"/>
  <c r="AI26" i="44"/>
  <c r="V26" i="44"/>
  <c r="U26" i="44"/>
  <c r="T26" i="44"/>
  <c r="K26" i="44"/>
  <c r="AI25" i="44"/>
  <c r="V25" i="44"/>
  <c r="U25" i="44"/>
  <c r="T25" i="44"/>
  <c r="K25" i="44"/>
  <c r="AI24" i="44"/>
  <c r="V24" i="44"/>
  <c r="U24" i="44"/>
  <c r="T24" i="44"/>
  <c r="K24" i="44"/>
  <c r="AI23" i="44"/>
  <c r="V23" i="44"/>
  <c r="U23" i="44"/>
  <c r="T23" i="44"/>
  <c r="K23" i="44"/>
  <c r="AI22" i="44"/>
  <c r="V22" i="44"/>
  <c r="U22" i="44"/>
  <c r="T22" i="44"/>
  <c r="K22" i="44"/>
  <c r="AI21" i="44"/>
  <c r="V21" i="44"/>
  <c r="U21" i="44"/>
  <c r="T21" i="44"/>
  <c r="K21" i="44"/>
  <c r="AI20" i="44"/>
  <c r="V20" i="44"/>
  <c r="U20" i="44"/>
  <c r="T20" i="44"/>
  <c r="K20" i="44"/>
  <c r="AI19" i="44"/>
  <c r="V19" i="44"/>
  <c r="U19" i="44"/>
  <c r="T19" i="44"/>
  <c r="K19" i="44"/>
  <c r="AI18" i="44"/>
  <c r="V18" i="44"/>
  <c r="U18" i="44"/>
  <c r="T18" i="44"/>
  <c r="K18" i="44"/>
  <c r="AI17" i="44"/>
  <c r="V17" i="44"/>
  <c r="U17" i="44"/>
  <c r="T17" i="44"/>
  <c r="K17" i="44"/>
  <c r="AI16" i="44"/>
  <c r="V16" i="44"/>
  <c r="U16" i="44"/>
  <c r="T16" i="44"/>
  <c r="K16" i="44"/>
  <c r="AI15" i="44"/>
  <c r="V15" i="44"/>
  <c r="U15" i="44"/>
  <c r="T15" i="44"/>
  <c r="K15" i="44"/>
  <c r="X15" i="44"/>
  <c r="AI14" i="44"/>
  <c r="V14" i="44"/>
  <c r="U14" i="44"/>
  <c r="T14" i="44"/>
  <c r="K14" i="44"/>
  <c r="X14" i="44"/>
  <c r="AI13" i="44"/>
  <c r="V13" i="44"/>
  <c r="U13" i="44"/>
  <c r="T13" i="44"/>
  <c r="T10" i="44"/>
  <c r="M9" i="44"/>
  <c r="V8" i="44"/>
  <c r="N34" i="44" l="1"/>
  <c r="P32" i="44"/>
  <c r="P28" i="44"/>
  <c r="P26" i="44"/>
  <c r="P27" i="44"/>
  <c r="P13" i="44"/>
  <c r="P29" i="44"/>
  <c r="P16" i="44"/>
  <c r="P14" i="44"/>
  <c r="P30" i="44"/>
  <c r="P15" i="44"/>
  <c r="P31" i="44"/>
  <c r="P36" i="44"/>
  <c r="P35" i="44"/>
  <c r="P18" i="44"/>
  <c r="P20" i="44"/>
  <c r="P38" i="44"/>
  <c r="P25" i="44"/>
  <c r="P39" i="44"/>
  <c r="P19" i="44"/>
  <c r="P24" i="44"/>
  <c r="P22" i="44"/>
  <c r="P17" i="44"/>
  <c r="P21" i="44"/>
  <c r="P37" i="44"/>
  <c r="P34" i="44"/>
  <c r="P33" i="44"/>
  <c r="P23" i="44"/>
  <c r="L28" i="44"/>
  <c r="L39" i="44"/>
  <c r="L23" i="44"/>
  <c r="L37" i="44"/>
  <c r="L21" i="44"/>
  <c r="L36" i="44"/>
  <c r="L20" i="44"/>
  <c r="L35" i="44"/>
  <c r="L34" i="44"/>
  <c r="L18" i="44"/>
  <c r="L32" i="44"/>
  <c r="L16" i="44"/>
  <c r="L31" i="44"/>
  <c r="L15" i="44"/>
  <c r="K13" i="44"/>
  <c r="L13" i="44" s="1"/>
  <c r="L30" i="44"/>
  <c r="L14" i="44"/>
  <c r="X26" i="44"/>
  <c r="Z26" i="44" s="1"/>
  <c r="L26" i="44"/>
  <c r="X24" i="44"/>
  <c r="L24" i="44"/>
  <c r="X22" i="44"/>
  <c r="Z22" i="44" s="1"/>
  <c r="L22" i="44"/>
  <c r="X29" i="44"/>
  <c r="Z29" i="44" s="1"/>
  <c r="L29" i="44"/>
  <c r="X38" i="44"/>
  <c r="Z38" i="44" s="1"/>
  <c r="L38" i="44"/>
  <c r="X19" i="44"/>
  <c r="Z19" i="44" s="1"/>
  <c r="L19" i="44"/>
  <c r="X33" i="44"/>
  <c r="Z33" i="44" s="1"/>
  <c r="L33" i="44"/>
  <c r="X17" i="44"/>
  <c r="Z17" i="44" s="1"/>
  <c r="L17" i="44"/>
  <c r="X27" i="44"/>
  <c r="Z27" i="44" s="1"/>
  <c r="L27" i="44"/>
  <c r="R32" i="44"/>
  <c r="R19" i="44"/>
  <c r="R27" i="44"/>
  <c r="R24" i="44"/>
  <c r="R22" i="44"/>
  <c r="R30" i="44"/>
  <c r="R14" i="44"/>
  <c r="R38" i="44"/>
  <c r="R16" i="44"/>
  <c r="R17" i="44"/>
  <c r="R25" i="44"/>
  <c r="R33" i="44"/>
  <c r="R35" i="44"/>
  <c r="R28" i="44"/>
  <c r="R36" i="44"/>
  <c r="R23" i="44"/>
  <c r="R31" i="44"/>
  <c r="R20" i="44"/>
  <c r="R26" i="44"/>
  <c r="R39" i="44"/>
  <c r="R18" i="44"/>
  <c r="R34" i="44"/>
  <c r="R15" i="44"/>
  <c r="R13" i="44"/>
  <c r="R21" i="44"/>
  <c r="R29" i="44"/>
  <c r="O33" i="44"/>
  <c r="M37" i="44"/>
  <c r="Z31" i="44"/>
  <c r="N26" i="44"/>
  <c r="N37" i="44"/>
  <c r="O26" i="44"/>
  <c r="Q13" i="44"/>
  <c r="X20" i="44"/>
  <c r="Z20" i="44" s="1"/>
  <c r="Q26" i="44"/>
  <c r="X35" i="44"/>
  <c r="Z35" i="44" s="1"/>
  <c r="Q30" i="44"/>
  <c r="M19" i="44"/>
  <c r="O19" i="44"/>
  <c r="Q23" i="44"/>
  <c r="Z13" i="44"/>
  <c r="N19" i="44"/>
  <c r="Q33" i="44"/>
  <c r="M30" i="44"/>
  <c r="Q19" i="44"/>
  <c r="Q21" i="44"/>
  <c r="Q28" i="44"/>
  <c r="Q32" i="44"/>
  <c r="Z34" i="44"/>
  <c r="N15" i="44"/>
  <c r="O22" i="44"/>
  <c r="M29" i="44"/>
  <c r="Q39" i="44"/>
  <c r="Q14" i="44"/>
  <c r="Z15" i="44"/>
  <c r="Q29" i="44"/>
  <c r="X30" i="44"/>
  <c r="Z30" i="44" s="1"/>
  <c r="M21" i="44"/>
  <c r="M35" i="44"/>
  <c r="O17" i="44"/>
  <c r="N21" i="44"/>
  <c r="M24" i="44"/>
  <c r="M28" i="44"/>
  <c r="N35" i="44"/>
  <c r="X36" i="44"/>
  <c r="Z36" i="44" s="1"/>
  <c r="M14" i="44"/>
  <c r="Q17" i="44"/>
  <c r="Q24" i="44"/>
  <c r="N28" i="44"/>
  <c r="O35" i="44"/>
  <c r="N20" i="44"/>
  <c r="O28" i="44"/>
  <c r="Q35" i="44"/>
  <c r="X18" i="44"/>
  <c r="Z18" i="44" s="1"/>
  <c r="Q16" i="44"/>
  <c r="O27" i="44"/>
  <c r="X25" i="44"/>
  <c r="Z25" i="44" s="1"/>
  <c r="M13" i="44"/>
  <c r="N31" i="44"/>
  <c r="Q37" i="44"/>
  <c r="Z24" i="44"/>
  <c r="O18" i="44"/>
  <c r="M20" i="44"/>
  <c r="Q25" i="44"/>
  <c r="N27" i="44"/>
  <c r="O34" i="44"/>
  <c r="M36" i="44"/>
  <c r="Q34" i="44"/>
  <c r="N36" i="44"/>
  <c r="Q18" i="44"/>
  <c r="N13" i="44"/>
  <c r="O20" i="44"/>
  <c r="M22" i="44"/>
  <c r="Q27" i="44"/>
  <c r="X28" i="44"/>
  <c r="Z28" i="44" s="1"/>
  <c r="N29" i="44"/>
  <c r="O36" i="44"/>
  <c r="M38" i="44"/>
  <c r="O13" i="44"/>
  <c r="M15" i="44"/>
  <c r="Q20" i="44"/>
  <c r="X21" i="44"/>
  <c r="Z21" i="44" s="1"/>
  <c r="N22" i="44"/>
  <c r="O29" i="44"/>
  <c r="M31" i="44"/>
  <c r="Q36" i="44"/>
  <c r="X37" i="44"/>
  <c r="Z37" i="44" s="1"/>
  <c r="N38" i="44"/>
  <c r="O38" i="44"/>
  <c r="Z14" i="44"/>
  <c r="O15" i="44"/>
  <c r="M17" i="44"/>
  <c r="Q22" i="44"/>
  <c r="X23" i="44"/>
  <c r="N24" i="44"/>
  <c r="O31" i="44"/>
  <c r="M33" i="44"/>
  <c r="Q38" i="44"/>
  <c r="X39" i="44"/>
  <c r="Q15" i="44"/>
  <c r="X16" i="44"/>
  <c r="Z16" i="44" s="1"/>
  <c r="N17" i="44"/>
  <c r="O24" i="44"/>
  <c r="M26" i="44"/>
  <c r="Q31" i="44"/>
  <c r="X32" i="44"/>
  <c r="Z32" i="44" s="1"/>
  <c r="N33" i="44"/>
  <c r="N14" i="44"/>
  <c r="O21" i="44"/>
  <c r="N30" i="44"/>
  <c r="O14" i="44"/>
  <c r="M16" i="44"/>
  <c r="N23" i="44"/>
  <c r="M32" i="44"/>
  <c r="N16" i="44"/>
  <c r="O23" i="44"/>
  <c r="M25" i="44"/>
  <c r="N32" i="44"/>
  <c r="O39" i="44"/>
  <c r="O30" i="44"/>
  <c r="N39" i="44"/>
  <c r="O16" i="44"/>
  <c r="M18" i="44"/>
  <c r="N25" i="44"/>
  <c r="O32" i="44"/>
  <c r="M34" i="44"/>
  <c r="R37" i="44"/>
  <c r="M23" i="44"/>
  <c r="O37" i="44"/>
  <c r="M39" i="44"/>
  <c r="N18" i="44"/>
  <c r="O25" i="44"/>
  <c r="M27" i="44"/>
  <c r="AB16" i="42"/>
  <c r="AB18" i="42"/>
  <c r="AB19" i="42"/>
  <c r="AB20" i="42"/>
  <c r="AB26" i="42"/>
  <c r="AB28" i="42"/>
  <c r="AB29" i="42"/>
  <c r="AB31" i="42"/>
  <c r="AB32" i="42"/>
  <c r="AB33" i="42"/>
  <c r="AB35" i="42"/>
  <c r="AB36" i="42"/>
  <c r="AB37" i="42"/>
  <c r="AB38" i="42"/>
  <c r="AB22" i="42"/>
  <c r="AB23" i="42"/>
  <c r="AB24" i="42"/>
  <c r="AB25" i="42"/>
  <c r="AB34" i="42"/>
  <c r="AM39" i="42"/>
  <c r="Y39" i="42"/>
  <c r="X39" i="42"/>
  <c r="W39" i="42"/>
  <c r="AM38" i="42"/>
  <c r="Y38" i="42"/>
  <c r="X38" i="42"/>
  <c r="W38" i="42"/>
  <c r="AM37" i="42"/>
  <c r="Y37" i="42"/>
  <c r="X37" i="42"/>
  <c r="W37" i="42"/>
  <c r="AM36" i="42"/>
  <c r="Y36" i="42"/>
  <c r="X36" i="42"/>
  <c r="W36" i="42"/>
  <c r="AM35" i="42"/>
  <c r="Y35" i="42"/>
  <c r="X35" i="42"/>
  <c r="W35" i="42"/>
  <c r="AM34" i="42"/>
  <c r="Y34" i="42"/>
  <c r="X34" i="42"/>
  <c r="W34" i="42"/>
  <c r="AM33" i="42"/>
  <c r="Y33" i="42"/>
  <c r="X33" i="42"/>
  <c r="W33" i="42"/>
  <c r="AM32" i="42"/>
  <c r="Y32" i="42"/>
  <c r="X32" i="42"/>
  <c r="W32" i="42"/>
  <c r="AM31" i="42"/>
  <c r="Y31" i="42"/>
  <c r="X31" i="42"/>
  <c r="W31" i="42"/>
  <c r="AM30" i="42"/>
  <c r="AB30" i="42"/>
  <c r="Y30" i="42"/>
  <c r="X30" i="42"/>
  <c r="W30" i="42"/>
  <c r="AM29" i="42"/>
  <c r="Y29" i="42"/>
  <c r="X29" i="42"/>
  <c r="W29" i="42"/>
  <c r="AM28" i="42"/>
  <c r="Y28" i="42"/>
  <c r="X28" i="42"/>
  <c r="W28" i="42"/>
  <c r="AM27" i="42"/>
  <c r="Y27" i="42"/>
  <c r="X27" i="42"/>
  <c r="W27" i="42"/>
  <c r="AM26" i="42"/>
  <c r="Y26" i="42"/>
  <c r="X26" i="42"/>
  <c r="W26" i="42"/>
  <c r="AM25" i="42"/>
  <c r="Y25" i="42"/>
  <c r="X25" i="42"/>
  <c r="W25" i="42"/>
  <c r="AM24" i="42"/>
  <c r="Y24" i="42"/>
  <c r="X24" i="42"/>
  <c r="W24" i="42"/>
  <c r="AM23" i="42"/>
  <c r="Y23" i="42"/>
  <c r="X23" i="42"/>
  <c r="W23" i="42"/>
  <c r="AM22" i="42"/>
  <c r="Y22" i="42"/>
  <c r="X22" i="42"/>
  <c r="W22" i="42"/>
  <c r="AM21" i="42"/>
  <c r="AB21" i="42"/>
  <c r="Y21" i="42"/>
  <c r="X21" i="42"/>
  <c r="W21" i="42"/>
  <c r="AM20" i="42"/>
  <c r="Y20" i="42"/>
  <c r="X20" i="42"/>
  <c r="W20" i="42"/>
  <c r="AM19" i="42"/>
  <c r="Y19" i="42"/>
  <c r="X19" i="42"/>
  <c r="W19" i="42"/>
  <c r="AM18" i="42"/>
  <c r="X18" i="42"/>
  <c r="W18" i="42"/>
  <c r="AM17" i="42"/>
  <c r="Y17" i="42"/>
  <c r="X17" i="42"/>
  <c r="W17" i="42"/>
  <c r="AM16" i="42"/>
  <c r="Y16" i="42"/>
  <c r="X16" i="42"/>
  <c r="W16" i="42"/>
  <c r="AM15" i="42"/>
  <c r="AB15" i="42"/>
  <c r="Y15" i="42"/>
  <c r="X15" i="42"/>
  <c r="W15" i="42"/>
  <c r="AM14" i="42"/>
  <c r="AB14" i="42"/>
  <c r="Y14" i="42"/>
  <c r="X14" i="42"/>
  <c r="W14" i="42"/>
  <c r="AM13" i="42"/>
  <c r="Y13" i="42"/>
  <c r="X13" i="42"/>
  <c r="W13" i="42"/>
  <c r="W10" i="42"/>
  <c r="O9" i="42"/>
  <c r="Y8" i="42"/>
  <c r="Z18" i="33"/>
  <c r="R18" i="33"/>
  <c r="AH13" i="40"/>
  <c r="AH39" i="40"/>
  <c r="V39" i="40"/>
  <c r="U39" i="40"/>
  <c r="T39" i="40"/>
  <c r="AH38" i="40"/>
  <c r="V38" i="40"/>
  <c r="U38" i="40"/>
  <c r="T38" i="40"/>
  <c r="AH37" i="40"/>
  <c r="V37" i="40"/>
  <c r="U37" i="40"/>
  <c r="T37" i="40"/>
  <c r="AH36" i="40"/>
  <c r="V36" i="40"/>
  <c r="U36" i="40"/>
  <c r="T36" i="40"/>
  <c r="AH35" i="40"/>
  <c r="V35" i="40"/>
  <c r="U35" i="40"/>
  <c r="T35" i="40"/>
  <c r="AH34" i="40"/>
  <c r="V34" i="40"/>
  <c r="U34" i="40"/>
  <c r="T34" i="40"/>
  <c r="AH33" i="40"/>
  <c r="V33" i="40"/>
  <c r="U33" i="40"/>
  <c r="T33" i="40"/>
  <c r="AH32" i="40"/>
  <c r="V32" i="40"/>
  <c r="U32" i="40"/>
  <c r="T32" i="40"/>
  <c r="AH31" i="40"/>
  <c r="V31" i="40"/>
  <c r="U31" i="40"/>
  <c r="T31" i="40"/>
  <c r="AH30" i="40"/>
  <c r="V30" i="40"/>
  <c r="U30" i="40"/>
  <c r="T30" i="40"/>
  <c r="AH29" i="40"/>
  <c r="V29" i="40"/>
  <c r="U29" i="40"/>
  <c r="T29" i="40"/>
  <c r="K29" i="40"/>
  <c r="L29" i="40" s="1"/>
  <c r="AH28" i="40"/>
  <c r="V28" i="40"/>
  <c r="U28" i="40"/>
  <c r="T28" i="40"/>
  <c r="K28" i="40"/>
  <c r="L28" i="40" s="1"/>
  <c r="AH27" i="40"/>
  <c r="V27" i="40"/>
  <c r="U27" i="40"/>
  <c r="T27" i="40"/>
  <c r="K27" i="40"/>
  <c r="L27" i="40" s="1"/>
  <c r="AH26" i="40"/>
  <c r="V26" i="40"/>
  <c r="U26" i="40"/>
  <c r="T26" i="40"/>
  <c r="K26" i="40"/>
  <c r="L26" i="40" s="1"/>
  <c r="AH25" i="40"/>
  <c r="V25" i="40"/>
  <c r="U25" i="40"/>
  <c r="T25" i="40"/>
  <c r="K25" i="40"/>
  <c r="L25" i="40" s="1"/>
  <c r="AH24" i="40"/>
  <c r="V24" i="40"/>
  <c r="U24" i="40"/>
  <c r="T24" i="40"/>
  <c r="AH23" i="40"/>
  <c r="V23" i="40"/>
  <c r="U23" i="40"/>
  <c r="T23" i="40"/>
  <c r="AH22" i="40"/>
  <c r="V22" i="40"/>
  <c r="U22" i="40"/>
  <c r="T22" i="40"/>
  <c r="AH21" i="40"/>
  <c r="V21" i="40"/>
  <c r="U21" i="40"/>
  <c r="T21" i="40"/>
  <c r="AH20" i="40"/>
  <c r="V20" i="40"/>
  <c r="U20" i="40"/>
  <c r="T20" i="40"/>
  <c r="AH19" i="40"/>
  <c r="V19" i="40"/>
  <c r="U19" i="40"/>
  <c r="T19" i="40"/>
  <c r="AH18" i="40"/>
  <c r="V18" i="40"/>
  <c r="U18" i="40"/>
  <c r="T18" i="40"/>
  <c r="AH17" i="40"/>
  <c r="V17" i="40"/>
  <c r="U17" i="40"/>
  <c r="T17" i="40"/>
  <c r="AH16" i="40"/>
  <c r="V16" i="40"/>
  <c r="U16" i="40"/>
  <c r="T16" i="40"/>
  <c r="AH15" i="40"/>
  <c r="V15" i="40"/>
  <c r="U15" i="40"/>
  <c r="T15" i="40"/>
  <c r="AH14" i="40"/>
  <c r="V14" i="40"/>
  <c r="U14" i="40"/>
  <c r="T14" i="40"/>
  <c r="U13" i="40"/>
  <c r="T13" i="40"/>
  <c r="T10" i="40"/>
  <c r="M9" i="40"/>
  <c r="V8" i="40"/>
  <c r="I19" i="33"/>
  <c r="I20" i="33" s="1"/>
  <c r="I21" i="33" s="1"/>
  <c r="I22" i="33" s="1"/>
  <c r="I23" i="33" s="1"/>
  <c r="I24" i="33" s="1"/>
  <c r="I25" i="33" s="1"/>
  <c r="I26" i="33" s="1"/>
  <c r="I27" i="33" s="1"/>
  <c r="I28" i="33" s="1"/>
  <c r="I29" i="33" s="1"/>
  <c r="I30" i="33" s="1"/>
  <c r="I31" i="33" s="1"/>
  <c r="I32" i="33" s="1"/>
  <c r="I33" i="33" s="1"/>
  <c r="I34" i="33" s="1"/>
  <c r="I35" i="33" s="1"/>
  <c r="I36" i="33" s="1"/>
  <c r="I37" i="33" s="1"/>
  <c r="I38" i="33" s="1"/>
  <c r="I39" i="33" s="1"/>
  <c r="R39" i="33" s="1"/>
  <c r="AM13" i="33"/>
  <c r="S13" i="44" l="1"/>
  <c r="Q39" i="42"/>
  <c r="U19" i="42"/>
  <c r="U20" i="42"/>
  <c r="U14" i="42"/>
  <c r="U38" i="42"/>
  <c r="U17" i="42"/>
  <c r="U36" i="42"/>
  <c r="U23" i="42"/>
  <c r="U13" i="42"/>
  <c r="U30" i="42"/>
  <c r="U16" i="42"/>
  <c r="U31" i="42"/>
  <c r="U32" i="42"/>
  <c r="U15" i="42"/>
  <c r="U33" i="42"/>
  <c r="P13" i="42"/>
  <c r="U34" i="42"/>
  <c r="U18" i="42"/>
  <c r="U35" i="42"/>
  <c r="U37" i="42"/>
  <c r="U39" i="42"/>
  <c r="S27" i="42"/>
  <c r="S21" i="42"/>
  <c r="S16" i="42"/>
  <c r="S36" i="42"/>
  <c r="U21" i="42"/>
  <c r="S14" i="42"/>
  <c r="U24" i="42"/>
  <c r="U29" i="42"/>
  <c r="S30" i="42"/>
  <c r="S34" i="42"/>
  <c r="U27" i="42"/>
  <c r="S33" i="42"/>
  <c r="S32" i="42"/>
  <c r="S37" i="42"/>
  <c r="U25" i="42"/>
  <c r="S20" i="42"/>
  <c r="S17" i="42"/>
  <c r="S24" i="42"/>
  <c r="S18" i="42"/>
  <c r="S26" i="42"/>
  <c r="S13" i="42"/>
  <c r="S31" i="42"/>
  <c r="U22" i="42"/>
  <c r="S28" i="42"/>
  <c r="S25" i="42"/>
  <c r="U28" i="42"/>
  <c r="S38" i="42"/>
  <c r="S15" i="42"/>
  <c r="S29" i="42"/>
  <c r="U26" i="42"/>
  <c r="S35" i="42"/>
  <c r="S22" i="42"/>
  <c r="S39" i="42"/>
  <c r="S19" i="42"/>
  <c r="S23" i="42"/>
  <c r="M20" i="42"/>
  <c r="N20" i="42" s="1"/>
  <c r="M34" i="42"/>
  <c r="N34" i="42" s="1"/>
  <c r="M14" i="42"/>
  <c r="N14" i="42" s="1"/>
  <c r="M23" i="42"/>
  <c r="N23" i="42" s="1"/>
  <c r="M32" i="42"/>
  <c r="N32" i="42" s="1"/>
  <c r="M21" i="42"/>
  <c r="N21" i="42" s="1"/>
  <c r="M30" i="42"/>
  <c r="N30" i="42" s="1"/>
  <c r="M39" i="42"/>
  <c r="N39" i="42" s="1"/>
  <c r="M27" i="42"/>
  <c r="N27" i="42" s="1"/>
  <c r="M16" i="42"/>
  <c r="N16" i="42" s="1"/>
  <c r="M19" i="42"/>
  <c r="N19" i="42" s="1"/>
  <c r="M28" i="42"/>
  <c r="N28" i="42" s="1"/>
  <c r="M37" i="42"/>
  <c r="N37" i="42" s="1"/>
  <c r="M36" i="42"/>
  <c r="N36" i="42" s="1"/>
  <c r="M17" i="42"/>
  <c r="N17" i="42" s="1"/>
  <c r="M26" i="42"/>
  <c r="N26" i="42" s="1"/>
  <c r="M35" i="42"/>
  <c r="N35" i="42" s="1"/>
  <c r="M29" i="42"/>
  <c r="N29" i="42" s="1"/>
  <c r="M15" i="42"/>
  <c r="N15" i="42" s="1"/>
  <c r="M38" i="42"/>
  <c r="N38" i="42" s="1"/>
  <c r="M24" i="42"/>
  <c r="N24" i="42" s="1"/>
  <c r="M33" i="42"/>
  <c r="N33" i="42" s="1"/>
  <c r="M13" i="42"/>
  <c r="N13" i="42" s="1"/>
  <c r="M18" i="42"/>
  <c r="N18" i="42" s="1"/>
  <c r="M25" i="42"/>
  <c r="N25" i="42" s="1"/>
  <c r="M22" i="42"/>
  <c r="N22" i="42" s="1"/>
  <c r="M31" i="42"/>
  <c r="N31" i="42" s="1"/>
  <c r="O39" i="40"/>
  <c r="Q15" i="40"/>
  <c r="Q23" i="40"/>
  <c r="Q39" i="40"/>
  <c r="Q13" i="40"/>
  <c r="Q26" i="40"/>
  <c r="Q31" i="40"/>
  <c r="Q29" i="40"/>
  <c r="Q33" i="40"/>
  <c r="Q27" i="40"/>
  <c r="P36" i="40"/>
  <c r="Q16" i="40"/>
  <c r="P17" i="40"/>
  <c r="P20" i="40"/>
  <c r="Q34" i="40"/>
  <c r="P32" i="40"/>
  <c r="Q14" i="40"/>
  <c r="P25" i="40"/>
  <c r="P35" i="40"/>
  <c r="Q36" i="40"/>
  <c r="P16" i="40"/>
  <c r="P24" i="40"/>
  <c r="P19" i="40"/>
  <c r="P29" i="40"/>
  <c r="Q22" i="40"/>
  <c r="Q32" i="40"/>
  <c r="P37" i="40"/>
  <c r="P26" i="40"/>
  <c r="Q21" i="40"/>
  <c r="Q28" i="40"/>
  <c r="P23" i="40"/>
  <c r="P18" i="40"/>
  <c r="P13" i="40"/>
  <c r="P15" i="40"/>
  <c r="P30" i="40"/>
  <c r="P39" i="40"/>
  <c r="P14" i="40"/>
  <c r="P33" i="40"/>
  <c r="P22" i="40"/>
  <c r="Q24" i="40"/>
  <c r="Q19" i="40"/>
  <c r="Q37" i="40"/>
  <c r="Q30" i="40"/>
  <c r="Q18" i="40"/>
  <c r="P34" i="40"/>
  <c r="P21" i="40"/>
  <c r="Q17" i="40"/>
  <c r="P31" i="40"/>
  <c r="Q35" i="40"/>
  <c r="P38" i="40"/>
  <c r="Q25" i="40"/>
  <c r="Q38" i="40"/>
  <c r="P27" i="40"/>
  <c r="P28" i="40"/>
  <c r="Q20" i="40"/>
  <c r="L14" i="40"/>
  <c r="K30" i="40"/>
  <c r="L30" i="40"/>
  <c r="K32" i="40"/>
  <c r="L32" i="40" s="1"/>
  <c r="K34" i="40"/>
  <c r="L34" i="40" s="1"/>
  <c r="K36" i="40"/>
  <c r="L36" i="40" s="1"/>
  <c r="K38" i="40"/>
  <c r="L38" i="40" s="1"/>
  <c r="K22" i="40"/>
  <c r="L22" i="40" s="1"/>
  <c r="Z38" i="40"/>
  <c r="K16" i="40"/>
  <c r="L16" i="40" s="1"/>
  <c r="K18" i="40"/>
  <c r="L18" i="40" s="1"/>
  <c r="K24" i="40"/>
  <c r="L24" i="40" s="1"/>
  <c r="K20" i="40"/>
  <c r="L20" i="40" s="1"/>
  <c r="K15" i="40"/>
  <c r="L15" i="40" s="1"/>
  <c r="K21" i="40"/>
  <c r="L21" i="40" s="1"/>
  <c r="K23" i="40"/>
  <c r="L23" i="40" s="1"/>
  <c r="K31" i="40"/>
  <c r="L31" i="40" s="1"/>
  <c r="K33" i="40"/>
  <c r="L33" i="40" s="1"/>
  <c r="K35" i="40"/>
  <c r="L35" i="40" s="1"/>
  <c r="K37" i="40"/>
  <c r="L37" i="40" s="1"/>
  <c r="K39" i="40"/>
  <c r="L39" i="40" s="1"/>
  <c r="K19" i="40"/>
  <c r="L19" i="40" s="1"/>
  <c r="K17" i="40"/>
  <c r="L17" i="40" s="1"/>
  <c r="Z13" i="40"/>
  <c r="AB37" i="44"/>
  <c r="T17" i="42"/>
  <c r="Q14" i="42"/>
  <c r="T15" i="42"/>
  <c r="T14" i="42"/>
  <c r="Z29" i="40"/>
  <c r="Z32" i="33"/>
  <c r="O30" i="42"/>
  <c r="Q36" i="42"/>
  <c r="Q16" i="42"/>
  <c r="AB17" i="42"/>
  <c r="AD17" i="42" s="1"/>
  <c r="P30" i="42"/>
  <c r="Q30" i="42"/>
  <c r="Q20" i="42"/>
  <c r="O24" i="42"/>
  <c r="Q13" i="42"/>
  <c r="T20" i="42"/>
  <c r="T13" i="42"/>
  <c r="O15" i="42"/>
  <c r="T39" i="42"/>
  <c r="T23" i="42"/>
  <c r="O27" i="42"/>
  <c r="P33" i="42"/>
  <c r="P17" i="42"/>
  <c r="P27" i="42"/>
  <c r="Q33" i="42"/>
  <c r="O14" i="42"/>
  <c r="Q17" i="42"/>
  <c r="P14" i="42"/>
  <c r="S19" i="44"/>
  <c r="N29" i="40"/>
  <c r="O29" i="40"/>
  <c r="Z31" i="40"/>
  <c r="Z35" i="40"/>
  <c r="Z39" i="40"/>
  <c r="N18" i="40"/>
  <c r="Z16" i="40"/>
  <c r="Z20" i="40"/>
  <c r="Z24" i="40"/>
  <c r="Z36" i="33"/>
  <c r="Z20" i="33"/>
  <c r="Z35" i="33"/>
  <c r="Z19" i="33"/>
  <c r="Z34" i="33"/>
  <c r="Z33" i="33"/>
  <c r="Z31" i="33"/>
  <c r="Z30" i="33"/>
  <c r="R26" i="33"/>
  <c r="Z29" i="33"/>
  <c r="R25" i="33"/>
  <c r="Z28" i="33"/>
  <c r="R24" i="33"/>
  <c r="Z27" i="33"/>
  <c r="R23" i="33"/>
  <c r="Z26" i="33"/>
  <c r="Z25" i="33"/>
  <c r="Z24" i="33"/>
  <c r="Z39" i="33"/>
  <c r="Z23" i="33"/>
  <c r="Z38" i="33"/>
  <c r="Z22" i="33"/>
  <c r="Z37" i="33"/>
  <c r="Z21" i="33"/>
  <c r="AD15" i="42"/>
  <c r="AC19" i="44"/>
  <c r="AA37" i="44"/>
  <c r="AA13" i="44"/>
  <c r="AA19" i="44"/>
  <c r="AA28" i="44"/>
  <c r="AB19" i="44"/>
  <c r="AC29" i="44"/>
  <c r="S28" i="44"/>
  <c r="S35" i="44"/>
  <c r="AC24" i="44"/>
  <c r="AC37" i="44"/>
  <c r="S37" i="44"/>
  <c r="Z23" i="44"/>
  <c r="AC13" i="44"/>
  <c r="AB24" i="44"/>
  <c r="AA24" i="44"/>
  <c r="S24" i="44"/>
  <c r="AB21" i="44"/>
  <c r="AA21" i="44"/>
  <c r="S21" i="44"/>
  <c r="AC21" i="44"/>
  <c r="AA29" i="44"/>
  <c r="AB29" i="44"/>
  <c r="AC35" i="44"/>
  <c r="AB35" i="44"/>
  <c r="AA35" i="44"/>
  <c r="AB28" i="44"/>
  <c r="AC28" i="44"/>
  <c r="AC25" i="44"/>
  <c r="AB25" i="44"/>
  <c r="AA25" i="44"/>
  <c r="S25" i="44"/>
  <c r="S17" i="44"/>
  <c r="AC17" i="44"/>
  <c r="AB17" i="44"/>
  <c r="AA17" i="44"/>
  <c r="AB36" i="44"/>
  <c r="AA36" i="44"/>
  <c r="S36" i="44"/>
  <c r="AC36" i="44"/>
  <c r="AC23" i="44"/>
  <c r="AB23" i="44"/>
  <c r="S23" i="44"/>
  <c r="AA23" i="44"/>
  <c r="AB14" i="44"/>
  <c r="AA14" i="44"/>
  <c r="AC15" i="44"/>
  <c r="AB15" i="44"/>
  <c r="AA15" i="44"/>
  <c r="S15" i="44"/>
  <c r="S30" i="44"/>
  <c r="AC34" i="44"/>
  <c r="AA34" i="44"/>
  <c r="AB34" i="44"/>
  <c r="S34" i="44"/>
  <c r="S22" i="44"/>
  <c r="AC22" i="44"/>
  <c r="AB22" i="44"/>
  <c r="AA22" i="44"/>
  <c r="AC32" i="44"/>
  <c r="AB32" i="44"/>
  <c r="S32" i="44"/>
  <c r="AA32" i="44"/>
  <c r="Z39" i="44"/>
  <c r="S38" i="44"/>
  <c r="AC38" i="44"/>
  <c r="AB38" i="44"/>
  <c r="AA38" i="44"/>
  <c r="AB30" i="44"/>
  <c r="AA30" i="44"/>
  <c r="AC18" i="44"/>
  <c r="AB18" i="44"/>
  <c r="AA18" i="44"/>
  <c r="S18" i="44"/>
  <c r="AB20" i="44"/>
  <c r="AA20" i="44"/>
  <c r="S20" i="44"/>
  <c r="AC20" i="44"/>
  <c r="AC27" i="44"/>
  <c r="AB27" i="44"/>
  <c r="AA27" i="44"/>
  <c r="S27" i="44"/>
  <c r="AC16" i="44"/>
  <c r="AB16" i="44"/>
  <c r="AA16" i="44"/>
  <c r="S16" i="44"/>
  <c r="S33" i="44"/>
  <c r="AC33" i="44"/>
  <c r="AB33" i="44"/>
  <c r="AA33" i="44"/>
  <c r="S14" i="44"/>
  <c r="AC31" i="44"/>
  <c r="AB31" i="44"/>
  <c r="AA31" i="44"/>
  <c r="S31" i="44"/>
  <c r="AB13" i="44"/>
  <c r="S29" i="44"/>
  <c r="AC39" i="44"/>
  <c r="S39" i="44"/>
  <c r="AB39" i="44"/>
  <c r="AA39" i="44"/>
  <c r="AC14" i="44"/>
  <c r="AC30" i="44"/>
  <c r="S26" i="44"/>
  <c r="AC26" i="44"/>
  <c r="AB26" i="44"/>
  <c r="AA26" i="44"/>
  <c r="T33" i="42"/>
  <c r="AB39" i="42"/>
  <c r="AD39" i="42" s="1"/>
  <c r="T36" i="42"/>
  <c r="AD36" i="42"/>
  <c r="AD38" i="42"/>
  <c r="AD35" i="42"/>
  <c r="AD19" i="42"/>
  <c r="AD29" i="42"/>
  <c r="AD20" i="42"/>
  <c r="AD34" i="42"/>
  <c r="AB27" i="42"/>
  <c r="AD27" i="42" s="1"/>
  <c r="AD31" i="42"/>
  <c r="AD33" i="42"/>
  <c r="AD32" i="42"/>
  <c r="AD24" i="42"/>
  <c r="AD18" i="42"/>
  <c r="AD14" i="42"/>
  <c r="AD26" i="42"/>
  <c r="AD16" i="42"/>
  <c r="AD23" i="42"/>
  <c r="AD21" i="42"/>
  <c r="AD30" i="42"/>
  <c r="AD28" i="42"/>
  <c r="AD37" i="42"/>
  <c r="AD25" i="42"/>
  <c r="AD22" i="42"/>
  <c r="O21" i="42"/>
  <c r="P24" i="42"/>
  <c r="Q27" i="42"/>
  <c r="T30" i="42"/>
  <c r="O37" i="42"/>
  <c r="AD13" i="42"/>
  <c r="O18" i="42"/>
  <c r="P21" i="42"/>
  <c r="Q24" i="42"/>
  <c r="T27" i="42"/>
  <c r="O34" i="42"/>
  <c r="P37" i="42"/>
  <c r="P18" i="42"/>
  <c r="Q21" i="42"/>
  <c r="T24" i="42"/>
  <c r="O31" i="42"/>
  <c r="P34" i="42"/>
  <c r="Q37" i="42"/>
  <c r="P15" i="42"/>
  <c r="T21" i="42"/>
  <c r="O28" i="42"/>
  <c r="P31" i="42"/>
  <c r="Q34" i="42"/>
  <c r="T37" i="42"/>
  <c r="Q15" i="42"/>
  <c r="T18" i="42"/>
  <c r="O25" i="42"/>
  <c r="P28" i="42"/>
  <c r="Q31" i="42"/>
  <c r="T34" i="42"/>
  <c r="O22" i="42"/>
  <c r="P25" i="42"/>
  <c r="Q28" i="42"/>
  <c r="T31" i="42"/>
  <c r="O38" i="42"/>
  <c r="O19" i="42"/>
  <c r="P22" i="42"/>
  <c r="Q25" i="42"/>
  <c r="T28" i="42"/>
  <c r="O35" i="42"/>
  <c r="P38" i="42"/>
  <c r="O16" i="42"/>
  <c r="P19" i="42"/>
  <c r="Q22" i="42"/>
  <c r="T25" i="42"/>
  <c r="O32" i="42"/>
  <c r="P35" i="42"/>
  <c r="Q38" i="42"/>
  <c r="O13" i="42"/>
  <c r="P16" i="42"/>
  <c r="Q19" i="42"/>
  <c r="T22" i="42"/>
  <c r="O29" i="42"/>
  <c r="P32" i="42"/>
  <c r="Q35" i="42"/>
  <c r="T38" i="42"/>
  <c r="T19" i="42"/>
  <c r="O26" i="42"/>
  <c r="P29" i="42"/>
  <c r="Q32" i="42"/>
  <c r="T35" i="42"/>
  <c r="T16" i="42"/>
  <c r="O23" i="42"/>
  <c r="P26" i="42"/>
  <c r="Q29" i="42"/>
  <c r="T32" i="42"/>
  <c r="O39" i="42"/>
  <c r="O20" i="42"/>
  <c r="P23" i="42"/>
  <c r="Q26" i="42"/>
  <c r="T29" i="42"/>
  <c r="O36" i="42"/>
  <c r="P39" i="42"/>
  <c r="O17" i="42"/>
  <c r="P20" i="42"/>
  <c r="Q23" i="42"/>
  <c r="T26" i="42"/>
  <c r="O33" i="42"/>
  <c r="P36" i="42"/>
  <c r="R38" i="33"/>
  <c r="R22" i="33"/>
  <c r="R37" i="33"/>
  <c r="R21" i="33"/>
  <c r="R36" i="33"/>
  <c r="R20" i="33"/>
  <c r="R35" i="33"/>
  <c r="R19" i="33"/>
  <c r="R34" i="33"/>
  <c r="R33" i="33"/>
  <c r="R32" i="33"/>
  <c r="R31" i="33"/>
  <c r="R30" i="33"/>
  <c r="R29" i="33"/>
  <c r="R28" i="33"/>
  <c r="R27" i="33"/>
  <c r="M24" i="40"/>
  <c r="O15" i="40"/>
  <c r="N26" i="40"/>
  <c r="Z33" i="40"/>
  <c r="N37" i="40"/>
  <c r="O37" i="40"/>
  <c r="Z15" i="40"/>
  <c r="Z17" i="40"/>
  <c r="Z26" i="40"/>
  <c r="Z37" i="40"/>
  <c r="N21" i="40"/>
  <c r="M15" i="40"/>
  <c r="O21" i="40"/>
  <c r="M32" i="40"/>
  <c r="N34" i="40"/>
  <c r="Z27" i="40"/>
  <c r="Z19" i="40"/>
  <c r="Z21" i="40"/>
  <c r="Z32" i="40"/>
  <c r="Z23" i="40"/>
  <c r="Z14" i="40"/>
  <c r="Z22" i="40"/>
  <c r="Z28" i="40"/>
  <c r="Z30" i="40"/>
  <c r="Z25" i="40"/>
  <c r="Z34" i="40"/>
  <c r="Z18" i="40"/>
  <c r="Z36" i="40"/>
  <c r="N15" i="40"/>
  <c r="O18" i="40"/>
  <c r="M21" i="40"/>
  <c r="O26" i="40"/>
  <c r="M29" i="40"/>
  <c r="O34" i="40"/>
  <c r="M37" i="40"/>
  <c r="M16" i="40"/>
  <c r="M19" i="40"/>
  <c r="O24" i="40"/>
  <c r="M27" i="40"/>
  <c r="O32" i="40"/>
  <c r="M35" i="40"/>
  <c r="M13" i="40"/>
  <c r="N16" i="40"/>
  <c r="N19" i="40"/>
  <c r="N27" i="40"/>
  <c r="N35" i="40"/>
  <c r="N13" i="40"/>
  <c r="O16" i="40"/>
  <c r="O19" i="40"/>
  <c r="M22" i="40"/>
  <c r="O27" i="40"/>
  <c r="M30" i="40"/>
  <c r="O35" i="40"/>
  <c r="M38" i="40"/>
  <c r="O13" i="40"/>
  <c r="N22" i="40"/>
  <c r="N30" i="40"/>
  <c r="N38" i="40"/>
  <c r="O22" i="40"/>
  <c r="M25" i="40"/>
  <c r="O30" i="40"/>
  <c r="M33" i="40"/>
  <c r="O38" i="40"/>
  <c r="M17" i="40"/>
  <c r="N25" i="40"/>
  <c r="N33" i="40"/>
  <c r="M14" i="40"/>
  <c r="N17" i="40"/>
  <c r="M20" i="40"/>
  <c r="O25" i="40"/>
  <c r="M28" i="40"/>
  <c r="O33" i="40"/>
  <c r="M36" i="40"/>
  <c r="N14" i="40"/>
  <c r="O17" i="40"/>
  <c r="N20" i="40"/>
  <c r="N28" i="40"/>
  <c r="N36" i="40"/>
  <c r="N32" i="40"/>
  <c r="O14" i="40"/>
  <c r="O20" i="40"/>
  <c r="M23" i="40"/>
  <c r="O28" i="40"/>
  <c r="M31" i="40"/>
  <c r="O36" i="40"/>
  <c r="M39" i="40"/>
  <c r="N23" i="40"/>
  <c r="N31" i="40"/>
  <c r="N39" i="40"/>
  <c r="N24" i="40"/>
  <c r="M18" i="40"/>
  <c r="O23" i="40"/>
  <c r="M26" i="40"/>
  <c r="O31" i="40"/>
  <c r="M34" i="40"/>
  <c r="AG30" i="42" l="1"/>
  <c r="AF27" i="42"/>
  <c r="AF30" i="42"/>
  <c r="AE30" i="42"/>
  <c r="AE27" i="42"/>
  <c r="AE14" i="42"/>
  <c r="V30" i="42"/>
  <c r="V14" i="42"/>
  <c r="AG27" i="42"/>
  <c r="AG14" i="42"/>
  <c r="AF14" i="42"/>
  <c r="AC24" i="40"/>
  <c r="V27" i="42"/>
  <c r="AB15" i="40"/>
  <c r="V24" i="42"/>
  <c r="AE24" i="42"/>
  <c r="AG18" i="42"/>
  <c r="AE18" i="42"/>
  <c r="V18" i="42"/>
  <c r="AF18" i="42"/>
  <c r="V22" i="42"/>
  <c r="AG22" i="42"/>
  <c r="AF22" i="42"/>
  <c r="AE22" i="42"/>
  <c r="AF15" i="42"/>
  <c r="AE15" i="42"/>
  <c r="V16" i="42"/>
  <c r="AG16" i="42"/>
  <c r="AF16" i="42"/>
  <c r="AE16" i="42"/>
  <c r="AE37" i="42"/>
  <c r="AF37" i="42"/>
  <c r="V37" i="42"/>
  <c r="AG37" i="42"/>
  <c r="AG20" i="42"/>
  <c r="AF20" i="42"/>
  <c r="AE20" i="42"/>
  <c r="V20" i="42"/>
  <c r="AF31" i="42"/>
  <c r="V31" i="42"/>
  <c r="AE31" i="42"/>
  <c r="AG31" i="42"/>
  <c r="V25" i="42"/>
  <c r="AG25" i="42"/>
  <c r="AF25" i="42"/>
  <c r="AE25" i="42"/>
  <c r="V38" i="42"/>
  <c r="AG38" i="42"/>
  <c r="AF38" i="42"/>
  <c r="AE38" i="42"/>
  <c r="V29" i="42"/>
  <c r="AG29" i="42"/>
  <c r="AF29" i="42"/>
  <c r="AE29" i="42"/>
  <c r="AG24" i="42"/>
  <c r="AG39" i="42"/>
  <c r="AF39" i="42"/>
  <c r="AE39" i="42"/>
  <c r="V39" i="42"/>
  <c r="AG17" i="42"/>
  <c r="AF17" i="42"/>
  <c r="AE17" i="42"/>
  <c r="V17" i="42"/>
  <c r="V35" i="42"/>
  <c r="AG35" i="42"/>
  <c r="AF35" i="42"/>
  <c r="AE35" i="42"/>
  <c r="AE21" i="42"/>
  <c r="AG21" i="42"/>
  <c r="AF21" i="42"/>
  <c r="V21" i="42"/>
  <c r="V32" i="42"/>
  <c r="AG32" i="42"/>
  <c r="AF32" i="42"/>
  <c r="AE32" i="42"/>
  <c r="AG15" i="42"/>
  <c r="AF24" i="42"/>
  <c r="AG36" i="42"/>
  <c r="AF36" i="42"/>
  <c r="AE36" i="42"/>
  <c r="V36" i="42"/>
  <c r="V13" i="42"/>
  <c r="AG13" i="42"/>
  <c r="AF13" i="42"/>
  <c r="AE13" i="42"/>
  <c r="V15" i="42"/>
  <c r="AG26" i="42"/>
  <c r="AF26" i="42"/>
  <c r="AE26" i="42"/>
  <c r="V26" i="42"/>
  <c r="AG33" i="42"/>
  <c r="AF33" i="42"/>
  <c r="AE33" i="42"/>
  <c r="V33" i="42"/>
  <c r="V23" i="42"/>
  <c r="AG23" i="42"/>
  <c r="AF23" i="42"/>
  <c r="AE23" i="42"/>
  <c r="V19" i="42"/>
  <c r="AG19" i="42"/>
  <c r="AF19" i="42"/>
  <c r="AE19" i="42"/>
  <c r="V28" i="42"/>
  <c r="AE28" i="42"/>
  <c r="AG28" i="42"/>
  <c r="AF28" i="42"/>
  <c r="AF34" i="42"/>
  <c r="AG34" i="42"/>
  <c r="V34" i="42"/>
  <c r="AE34" i="42"/>
  <c r="AC32" i="40"/>
  <c r="S15" i="40"/>
  <c r="AC15" i="40"/>
  <c r="AA15" i="40"/>
  <c r="AC29" i="40"/>
  <c r="AB29" i="40"/>
  <c r="AA29" i="40"/>
  <c r="S29" i="40"/>
  <c r="AC39" i="40"/>
  <c r="AB39" i="40"/>
  <c r="AA39" i="40"/>
  <c r="S39" i="40"/>
  <c r="AC21" i="40"/>
  <c r="AB21" i="40"/>
  <c r="AA21" i="40"/>
  <c r="S21" i="40"/>
  <c r="AC37" i="40"/>
  <c r="AB37" i="40"/>
  <c r="AA37" i="40"/>
  <c r="S37" i="40"/>
  <c r="AC26" i="40"/>
  <c r="AB26" i="40"/>
  <c r="AA26" i="40"/>
  <c r="S26" i="40"/>
  <c r="S28" i="40"/>
  <c r="AC28" i="40"/>
  <c r="AB28" i="40"/>
  <c r="AA28" i="40"/>
  <c r="S25" i="40"/>
  <c r="AC25" i="40"/>
  <c r="AB25" i="40"/>
  <c r="AA25" i="40"/>
  <c r="AA22" i="40"/>
  <c r="S22" i="40"/>
  <c r="AB22" i="40"/>
  <c r="AC22" i="40"/>
  <c r="S23" i="40"/>
  <c r="AC23" i="40"/>
  <c r="AB23" i="40"/>
  <c r="AA23" i="40"/>
  <c r="S27" i="40"/>
  <c r="AC27" i="40"/>
  <c r="AB27" i="40"/>
  <c r="AA27" i="40"/>
  <c r="S38" i="40"/>
  <c r="AC38" i="40"/>
  <c r="AB38" i="40"/>
  <c r="AA38" i="40"/>
  <c r="S30" i="40"/>
  <c r="AB30" i="40"/>
  <c r="AA30" i="40"/>
  <c r="AC30" i="40"/>
  <c r="AC20" i="40"/>
  <c r="AB20" i="40"/>
  <c r="AA20" i="40"/>
  <c r="S20" i="40"/>
  <c r="AB32" i="40"/>
  <c r="S19" i="40"/>
  <c r="AB19" i="40"/>
  <c r="AC19" i="40"/>
  <c r="AA19" i="40"/>
  <c r="S17" i="40"/>
  <c r="AC17" i="40"/>
  <c r="AB17" i="40"/>
  <c r="AA17" i="40"/>
  <c r="AB24" i="40"/>
  <c r="S14" i="40"/>
  <c r="AC14" i="40"/>
  <c r="AB14" i="40"/>
  <c r="AA14" i="40"/>
  <c r="S32" i="40"/>
  <c r="AB16" i="40"/>
  <c r="S16" i="40"/>
  <c r="AC16" i="40"/>
  <c r="AA16" i="40"/>
  <c r="S34" i="40"/>
  <c r="AC34" i="40"/>
  <c r="AB34" i="40"/>
  <c r="AA34" i="40"/>
  <c r="S33" i="40"/>
  <c r="AC33" i="40"/>
  <c r="AB33" i="40"/>
  <c r="AA33" i="40"/>
  <c r="S13" i="40"/>
  <c r="AA13" i="40"/>
  <c r="AC13" i="40"/>
  <c r="AB13" i="40"/>
  <c r="AB35" i="40"/>
  <c r="S35" i="40"/>
  <c r="AC35" i="40"/>
  <c r="AA35" i="40"/>
  <c r="AA32" i="40"/>
  <c r="S31" i="40"/>
  <c r="AC31" i="40"/>
  <c r="AB31" i="40"/>
  <c r="AA31" i="40"/>
  <c r="AC36" i="40"/>
  <c r="AB36" i="40"/>
  <c r="AA36" i="40"/>
  <c r="S36" i="40"/>
  <c r="AC18" i="40"/>
  <c r="AB18" i="40"/>
  <c r="AA18" i="40"/>
  <c r="S18" i="40"/>
  <c r="S24" i="40"/>
  <c r="AA24" i="40"/>
  <c r="AM37" i="33" l="1"/>
  <c r="AM36" i="33"/>
  <c r="AM35" i="33"/>
  <c r="AM33" i="33"/>
  <c r="AM32" i="33"/>
  <c r="AM31" i="33"/>
  <c r="AM30" i="33"/>
  <c r="AM29" i="33"/>
  <c r="AM28" i="33"/>
  <c r="AM27" i="33"/>
  <c r="AM26" i="33"/>
  <c r="AM25" i="33"/>
  <c r="AM22" i="33"/>
  <c r="AM21" i="33"/>
  <c r="AM20" i="33"/>
  <c r="AM19" i="33"/>
  <c r="AM14" i="33"/>
  <c r="AM15" i="33"/>
  <c r="AM16" i="33"/>
  <c r="AM17" i="33"/>
  <c r="AM18" i="33"/>
  <c r="AM23" i="33"/>
  <c r="AM24" i="33"/>
  <c r="AM34" i="33"/>
  <c r="AM38" i="33"/>
  <c r="AM39" i="33"/>
  <c r="M13" i="33" l="1"/>
  <c r="N13" i="33" s="1"/>
  <c r="Y8" i="33"/>
  <c r="O9" i="33"/>
  <c r="W10" i="33"/>
  <c r="S25" i="33" l="1"/>
  <c r="S24" i="33"/>
  <c r="S29" i="33"/>
  <c r="S13" i="33"/>
  <c r="S28" i="33"/>
  <c r="S27" i="33"/>
  <c r="S26" i="33"/>
  <c r="S14" i="33"/>
  <c r="S38" i="33"/>
  <c r="S23" i="33"/>
  <c r="S39" i="33"/>
  <c r="S20" i="33"/>
  <c r="S37" i="33"/>
  <c r="S30" i="33"/>
  <c r="S19" i="33"/>
  <c r="S15" i="33"/>
  <c r="S16" i="33"/>
  <c r="S31" i="33"/>
  <c r="S22" i="33"/>
  <c r="S32" i="33"/>
  <c r="S33" i="33"/>
  <c r="S34" i="33"/>
  <c r="S35" i="33"/>
  <c r="S18" i="33"/>
  <c r="S17" i="33"/>
  <c r="S36" i="33"/>
  <c r="S21" i="33"/>
  <c r="U30" i="33"/>
  <c r="U32" i="33"/>
  <c r="U13" i="33"/>
  <c r="T13" i="33"/>
  <c r="U15" i="33"/>
  <c r="Q13" i="33"/>
  <c r="U18" i="33"/>
  <c r="U29" i="33"/>
  <c r="U14" i="33"/>
  <c r="U31" i="33"/>
  <c r="U36" i="33"/>
  <c r="U26" i="33"/>
  <c r="U38" i="33"/>
  <c r="U22" i="33"/>
  <c r="U16" i="33"/>
  <c r="U20" i="33"/>
  <c r="U24" i="33"/>
  <c r="U39" i="33"/>
  <c r="U35" i="33"/>
  <c r="U37" i="33"/>
  <c r="U25" i="33"/>
  <c r="U19" i="33"/>
  <c r="U21" i="33"/>
  <c r="U33" i="33"/>
  <c r="U27" i="33"/>
  <c r="U28" i="33"/>
  <c r="U34" i="33"/>
  <c r="U17" i="33"/>
  <c r="U23" i="33"/>
  <c r="P13" i="33"/>
  <c r="O13" i="33"/>
  <c r="M34" i="33"/>
  <c r="N34" i="33" s="1"/>
  <c r="M16" i="33"/>
  <c r="N16" i="33" s="1"/>
  <c r="M33" i="33"/>
  <c r="N33" i="33" s="1"/>
  <c r="M26" i="33"/>
  <c r="N26" i="33" s="1"/>
  <c r="M31" i="33"/>
  <c r="N31" i="33" s="1"/>
  <c r="M32" i="33"/>
  <c r="N32" i="33" s="1"/>
  <c r="M15" i="33"/>
  <c r="N15" i="33" s="1"/>
  <c r="M24" i="33"/>
  <c r="N24" i="33" s="1"/>
  <c r="M28" i="33"/>
  <c r="N28" i="33" s="1"/>
  <c r="M29" i="33"/>
  <c r="N29" i="33" s="1"/>
  <c r="M39" i="33"/>
  <c r="N39" i="33" s="1"/>
  <c r="M38" i="33"/>
  <c r="N38" i="33" s="1"/>
  <c r="M22" i="33"/>
  <c r="N22" i="33" s="1"/>
  <c r="M14" i="33"/>
  <c r="N14" i="33" s="1"/>
  <c r="M23" i="33"/>
  <c r="N23" i="33" s="1"/>
  <c r="M21" i="33"/>
  <c r="N21" i="33" s="1"/>
  <c r="M18" i="33"/>
  <c r="N18" i="33" s="1"/>
  <c r="M30" i="33"/>
  <c r="N30" i="33" s="1"/>
  <c r="M25" i="33"/>
  <c r="N25" i="33" s="1"/>
  <c r="M36" i="33"/>
  <c r="N36" i="33" s="1"/>
  <c r="M20" i="33"/>
  <c r="N20" i="33" s="1"/>
  <c r="M17" i="33"/>
  <c r="N17" i="33" s="1"/>
  <c r="M27" i="33"/>
  <c r="N27" i="33" s="1"/>
  <c r="M37" i="33"/>
  <c r="N37" i="33" s="1"/>
  <c r="M35" i="33"/>
  <c r="N35" i="33" s="1"/>
  <c r="M19" i="33"/>
  <c r="N19" i="33" s="1"/>
  <c r="Y39" i="33"/>
  <c r="W39" i="33"/>
  <c r="Y38" i="33"/>
  <c r="W38" i="33"/>
  <c r="Y37" i="33"/>
  <c r="W37" i="33"/>
  <c r="Y36" i="33"/>
  <c r="W36" i="33"/>
  <c r="Y35" i="33"/>
  <c r="W35" i="33"/>
  <c r="Y34" i="33"/>
  <c r="W34" i="33"/>
  <c r="Y33" i="33"/>
  <c r="W33" i="33"/>
  <c r="Y32" i="33"/>
  <c r="W32" i="33"/>
  <c r="Y31" i="33"/>
  <c r="W31" i="33"/>
  <c r="Y30" i="33"/>
  <c r="W30" i="33"/>
  <c r="Y29" i="33"/>
  <c r="W29" i="33"/>
  <c r="Y28" i="33"/>
  <c r="W28" i="33"/>
  <c r="Y27" i="33"/>
  <c r="W27" i="33"/>
  <c r="Y26" i="33"/>
  <c r="Y25" i="33"/>
  <c r="W25" i="33"/>
  <c r="Y24" i="33"/>
  <c r="W24" i="33"/>
  <c r="Y23" i="33"/>
  <c r="W23" i="33"/>
  <c r="Y22" i="33"/>
  <c r="W22" i="33"/>
  <c r="Y21" i="33"/>
  <c r="W21" i="33"/>
  <c r="Y20" i="33"/>
  <c r="W20" i="33"/>
  <c r="Y19" i="33"/>
  <c r="W19" i="33"/>
  <c r="Y18" i="33"/>
  <c r="Y17" i="33"/>
  <c r="W17" i="33"/>
  <c r="Y16" i="33"/>
  <c r="Y15" i="33"/>
  <c r="W15" i="33"/>
  <c r="Y14" i="33"/>
  <c r="W14" i="33"/>
  <c r="Y13" i="33"/>
  <c r="X13" i="33"/>
  <c r="W13" i="33"/>
  <c r="V13" i="33" l="1"/>
  <c r="AD13" i="33"/>
  <c r="O18" i="33"/>
  <c r="T26" i="33"/>
  <c r="O39" i="33"/>
  <c r="W18" i="33"/>
  <c r="O31" i="33"/>
  <c r="Q18" i="33"/>
  <c r="O23" i="33"/>
  <c r="Q14" i="33"/>
  <c r="T14" i="33"/>
  <c r="O16" i="33"/>
  <c r="Q16" i="33"/>
  <c r="T16" i="33"/>
  <c r="W16" i="33"/>
  <c r="P14" i="33"/>
  <c r="O21" i="33"/>
  <c r="X14" i="33"/>
  <c r="AD14" i="33" s="1"/>
  <c r="T21" i="33"/>
  <c r="Q34" i="33"/>
  <c r="T34" i="33"/>
  <c r="Q26" i="33"/>
  <c r="Q21" i="33"/>
  <c r="T29" i="33"/>
  <c r="T37" i="33"/>
  <c r="T18" i="33"/>
  <c r="Q23" i="33"/>
  <c r="O28" i="33"/>
  <c r="Q31" i="33"/>
  <c r="O36" i="33"/>
  <c r="Q39" i="33"/>
  <c r="O20" i="33"/>
  <c r="T23" i="33"/>
  <c r="W26" i="33"/>
  <c r="T31" i="33"/>
  <c r="T39" i="33"/>
  <c r="O25" i="33"/>
  <c r="Q28" i="33"/>
  <c r="O33" i="33"/>
  <c r="Q36" i="33"/>
  <c r="Q20" i="33"/>
  <c r="T28" i="33"/>
  <c r="T36" i="33"/>
  <c r="O17" i="33"/>
  <c r="T20" i="33"/>
  <c r="Q25" i="33"/>
  <c r="O30" i="33"/>
  <c r="Q33" i="33"/>
  <c r="O38" i="33"/>
  <c r="Q15" i="33"/>
  <c r="Q17" i="33"/>
  <c r="O22" i="33"/>
  <c r="T25" i="33"/>
  <c r="T33" i="33"/>
  <c r="T15" i="33"/>
  <c r="O27" i="33"/>
  <c r="Q30" i="33"/>
  <c r="O35" i="33"/>
  <c r="Q38" i="33"/>
  <c r="O15" i="33"/>
  <c r="O19" i="33"/>
  <c r="Q22" i="33"/>
  <c r="T30" i="33"/>
  <c r="T38" i="33"/>
  <c r="T22" i="33"/>
  <c r="O24" i="33"/>
  <c r="Q27" i="33"/>
  <c r="O32" i="33"/>
  <c r="Q35" i="33"/>
  <c r="T17" i="33"/>
  <c r="Q19" i="33"/>
  <c r="T27" i="33"/>
  <c r="T35" i="33"/>
  <c r="T19" i="33"/>
  <c r="Q24" i="33"/>
  <c r="O29" i="33"/>
  <c r="Q32" i="33"/>
  <c r="O37" i="33"/>
  <c r="T24" i="33"/>
  <c r="T32" i="33"/>
  <c r="O14" i="33"/>
  <c r="O26" i="33"/>
  <c r="Q29" i="33"/>
  <c r="O34" i="33"/>
  <c r="Q37" i="33"/>
  <c r="AE13" i="33" l="1"/>
  <c r="V14" i="33"/>
  <c r="AG13" i="33"/>
  <c r="AF13" i="33"/>
  <c r="X15" i="33"/>
  <c r="AD15" i="33" s="1"/>
  <c r="P15" i="33"/>
  <c r="AG14" i="33"/>
  <c r="AF14" i="33"/>
  <c r="AE14" i="33"/>
  <c r="V15" i="33" l="1"/>
  <c r="AE15" i="33"/>
  <c r="P16" i="33"/>
  <c r="X16" i="33"/>
  <c r="AD16" i="33" s="1"/>
  <c r="AF15" i="33"/>
  <c r="AG15" i="33"/>
  <c r="V16" i="33" l="1"/>
  <c r="X17" i="33"/>
  <c r="AD17" i="33" s="1"/>
  <c r="P17" i="33"/>
  <c r="X23" i="33"/>
  <c r="AD23" i="33" s="1"/>
  <c r="P23" i="33"/>
  <c r="AF16" i="33"/>
  <c r="AG16" i="33"/>
  <c r="AE16" i="33"/>
  <c r="V17" i="33" l="1"/>
  <c r="V23" i="33"/>
  <c r="AG23" i="33"/>
  <c r="AF23" i="33"/>
  <c r="AE23" i="33"/>
  <c r="AG17" i="33"/>
  <c r="AE17" i="33"/>
  <c r="AF17" i="33"/>
  <c r="P24" i="33"/>
  <c r="X24" i="33"/>
  <c r="AD24" i="33" s="1"/>
  <c r="P18" i="33"/>
  <c r="X18" i="33"/>
  <c r="AD18" i="33" s="1"/>
  <c r="V24" i="33" l="1"/>
  <c r="V18" i="33"/>
  <c r="AF18" i="33"/>
  <c r="AG18" i="33"/>
  <c r="AE18" i="33"/>
  <c r="X25" i="33"/>
  <c r="AD25" i="33" s="1"/>
  <c r="P25" i="33"/>
  <c r="AG24" i="33"/>
  <c r="AF24" i="33"/>
  <c r="AE24" i="33"/>
  <c r="P19" i="33"/>
  <c r="X19" i="33"/>
  <c r="AD19" i="33" s="1"/>
  <c r="V19" i="33" l="1"/>
  <c r="V25" i="33"/>
  <c r="AG19" i="33"/>
  <c r="AF19" i="33"/>
  <c r="AE19" i="33"/>
  <c r="X20" i="33"/>
  <c r="AD20" i="33" s="1"/>
  <c r="P20" i="33"/>
  <c r="AG25" i="33"/>
  <c r="AF25" i="33"/>
  <c r="AE25" i="33"/>
  <c r="X26" i="33"/>
  <c r="AD26" i="33" s="1"/>
  <c r="P26" i="33"/>
  <c r="V26" i="33" l="1"/>
  <c r="V20" i="33"/>
  <c r="X27" i="33"/>
  <c r="AD27" i="33" s="1"/>
  <c r="P27" i="33"/>
  <c r="AF26" i="33"/>
  <c r="AE26" i="33"/>
  <c r="AG26" i="33"/>
  <c r="P21" i="33"/>
  <c r="X21" i="33"/>
  <c r="AD21" i="33" s="1"/>
  <c r="AF20" i="33"/>
  <c r="AE20" i="33"/>
  <c r="AG20" i="33"/>
  <c r="V27" i="33" l="1"/>
  <c r="V21" i="33"/>
  <c r="X28" i="33"/>
  <c r="AD28" i="33" s="1"/>
  <c r="P28" i="33"/>
  <c r="X22" i="33"/>
  <c r="AD22" i="33" s="1"/>
  <c r="P22" i="33"/>
  <c r="AG27" i="33"/>
  <c r="AF27" i="33"/>
  <c r="AE27" i="33"/>
  <c r="AE21" i="33"/>
  <c r="AF21" i="33"/>
  <c r="AG21" i="33"/>
  <c r="V22" i="33" l="1"/>
  <c r="V28" i="33"/>
  <c r="AG22" i="33"/>
  <c r="AF22" i="33"/>
  <c r="AE22" i="33"/>
  <c r="AF28" i="33"/>
  <c r="AE28" i="33"/>
  <c r="AG28" i="33"/>
  <c r="P29" i="33"/>
  <c r="X29" i="33"/>
  <c r="AD29" i="33" s="1"/>
  <c r="V29" i="33" l="1"/>
  <c r="X30" i="33"/>
  <c r="AD30" i="33" s="1"/>
  <c r="P30" i="33"/>
  <c r="AE29" i="33"/>
  <c r="AF29" i="33"/>
  <c r="AG29" i="33"/>
  <c r="V30" i="33" l="1"/>
  <c r="AF30" i="33"/>
  <c r="AG30" i="33"/>
  <c r="AE30" i="33"/>
  <c r="P31" i="33"/>
  <c r="X31" i="33"/>
  <c r="AD31" i="33" s="1"/>
  <c r="V31" i="33" l="1"/>
  <c r="P32" i="33"/>
  <c r="X32" i="33"/>
  <c r="AD32" i="33" s="1"/>
  <c r="AE31" i="33"/>
  <c r="AF31" i="33"/>
  <c r="AG31" i="33"/>
  <c r="V32" i="33" l="1"/>
  <c r="X33" i="33"/>
  <c r="AD33" i="33" s="1"/>
  <c r="P33" i="33"/>
  <c r="AG32" i="33"/>
  <c r="AF32" i="33"/>
  <c r="AE32" i="33"/>
  <c r="V33" i="33" l="1"/>
  <c r="AF33" i="33"/>
  <c r="AE33" i="33"/>
  <c r="AG33" i="33"/>
  <c r="X34" i="33"/>
  <c r="AD34" i="33" s="1"/>
  <c r="P34" i="33"/>
  <c r="V34" i="33" l="1"/>
  <c r="AG34" i="33"/>
  <c r="AF34" i="33"/>
  <c r="AE34" i="33"/>
  <c r="X35" i="33"/>
  <c r="AD35" i="33" s="1"/>
  <c r="P35" i="33"/>
  <c r="V35" i="33" l="1"/>
  <c r="X36" i="33"/>
  <c r="AD36" i="33" s="1"/>
  <c r="P36" i="33"/>
  <c r="AG35" i="33"/>
  <c r="AF35" i="33"/>
  <c r="AE35" i="33"/>
  <c r="V36" i="33" l="1"/>
  <c r="AG36" i="33"/>
  <c r="AF36" i="33"/>
  <c r="AE36" i="33"/>
  <c r="P37" i="33"/>
  <c r="X37" i="33"/>
  <c r="AD37" i="33" s="1"/>
  <c r="V37" i="33" l="1"/>
  <c r="AE37" i="33"/>
  <c r="AG37" i="33"/>
  <c r="AF37" i="33"/>
  <c r="X38" i="33"/>
  <c r="AD38" i="33" s="1"/>
  <c r="P38" i="33"/>
  <c r="V38" i="33" l="1"/>
  <c r="P39" i="33"/>
  <c r="X39" i="33"/>
  <c r="AD39" i="33" s="1"/>
  <c r="AE38" i="33"/>
  <c r="AF38" i="33"/>
  <c r="AG38" i="33"/>
  <c r="V39" i="33" l="1"/>
  <c r="AG39" i="33"/>
  <c r="AE39" i="33"/>
  <c r="AF39" i="33"/>
  <c r="L4" i="15" l="1"/>
  <c r="J8" i="15" l="1"/>
  <c r="F31" i="15" l="1"/>
  <c r="F40" i="15" s="1"/>
  <c r="F16" i="15"/>
  <c r="F27" i="15" s="1"/>
  <c r="F26" i="15" l="1"/>
  <c r="F18" i="15"/>
  <c r="F19" i="15"/>
  <c r="K19" i="15" s="1"/>
  <c r="F23" i="15"/>
  <c r="F24" i="15"/>
  <c r="J24" i="15" s="1"/>
  <c r="J40" i="15"/>
  <c r="I40" i="15"/>
  <c r="K40" i="15"/>
  <c r="F39" i="15"/>
  <c r="I39" i="15" s="1"/>
  <c r="F33" i="15"/>
  <c r="I33" i="15" s="1"/>
  <c r="F36" i="15"/>
  <c r="F41" i="15"/>
  <c r="F35" i="15"/>
  <c r="I24" i="15"/>
  <c r="J26" i="15"/>
  <c r="J36" i="15"/>
  <c r="K36" i="15"/>
  <c r="I36" i="15"/>
  <c r="K23" i="15"/>
  <c r="J23" i="15"/>
  <c r="I23" i="15"/>
  <c r="F21" i="15"/>
  <c r="F25" i="15"/>
  <c r="F22" i="15"/>
  <c r="F28" i="15"/>
  <c r="F20" i="15"/>
  <c r="F34" i="15"/>
  <c r="F38" i="15"/>
  <c r="F42" i="15"/>
  <c r="F43" i="15"/>
  <c r="F37" i="15"/>
  <c r="I18" i="15" l="1"/>
  <c r="K18" i="15"/>
  <c r="K39" i="15"/>
  <c r="I35" i="15"/>
  <c r="J35" i="15"/>
  <c r="K35" i="15"/>
  <c r="K26" i="15"/>
  <c r="I26" i="15"/>
  <c r="J33" i="15"/>
  <c r="K24" i="15"/>
  <c r="J39" i="15"/>
  <c r="K41" i="15"/>
  <c r="I41" i="15"/>
  <c r="J41" i="15"/>
  <c r="J18" i="15"/>
  <c r="K33" i="15"/>
  <c r="J19" i="15"/>
  <c r="I19" i="15"/>
  <c r="J38" i="15"/>
  <c r="I38" i="15"/>
  <c r="K38" i="15"/>
  <c r="K27" i="15"/>
  <c r="I27" i="15"/>
  <c r="J27" i="15"/>
  <c r="I37" i="15"/>
  <c r="K37" i="15"/>
  <c r="J37" i="15"/>
  <c r="J34" i="15"/>
  <c r="K34" i="15"/>
  <c r="I34" i="15"/>
  <c r="J22" i="15"/>
  <c r="K22" i="15"/>
  <c r="I22" i="15"/>
  <c r="I43" i="15"/>
  <c r="K43" i="15"/>
  <c r="J43" i="15"/>
  <c r="I20" i="15"/>
  <c r="K20" i="15"/>
  <c r="J20" i="15"/>
  <c r="I25" i="15"/>
  <c r="J25" i="15"/>
  <c r="K25" i="15"/>
  <c r="J42" i="15"/>
  <c r="I42" i="15"/>
  <c r="K42" i="15"/>
  <c r="K28" i="15"/>
  <c r="I28" i="15"/>
  <c r="J28" i="15"/>
  <c r="I21" i="15"/>
  <c r="K21" i="15"/>
  <c r="J21" i="15"/>
</calcChain>
</file>

<file path=xl/sharedStrings.xml><?xml version="1.0" encoding="utf-8"?>
<sst xmlns="http://schemas.openxmlformats.org/spreadsheetml/2006/main" count="373" uniqueCount="97">
  <si>
    <t>TABELLE STIPENDI - GEHALTSAUFSTELLUNG</t>
  </si>
  <si>
    <t>LIVELLO BESOLD. STUFE</t>
  </si>
  <si>
    <t>CLASSE KLASSE</t>
  </si>
  <si>
    <t>SCATTI VORR.</t>
  </si>
  <si>
    <t>STIPENDIO GEHALT</t>
  </si>
  <si>
    <t>I.I.S.                                        S.E.Z.</t>
  </si>
  <si>
    <t>ANNUO - JÄHRLICH</t>
  </si>
  <si>
    <t>Inf./unt.</t>
  </si>
  <si>
    <t>sup./obere</t>
  </si>
  <si>
    <t>TOTALE       INSGESAMT</t>
  </si>
  <si>
    <t>7ter</t>
  </si>
  <si>
    <t>PREMIO BASE</t>
  </si>
  <si>
    <t>Ex Comp. Incentivante</t>
  </si>
  <si>
    <t>I</t>
  </si>
  <si>
    <t>Qual. Funz.</t>
  </si>
  <si>
    <t>Lit. 36.000</t>
  </si>
  <si>
    <t>II</t>
  </si>
  <si>
    <t>III</t>
  </si>
  <si>
    <t>IV</t>
  </si>
  <si>
    <t>Lit. 45.000</t>
  </si>
  <si>
    <t>V</t>
  </si>
  <si>
    <t>Lit. 52.000</t>
  </si>
  <si>
    <t>VI</t>
  </si>
  <si>
    <t>Lit. 59.000</t>
  </si>
  <si>
    <t>VII</t>
  </si>
  <si>
    <t>Lit. 69.000</t>
  </si>
  <si>
    <t>VIII</t>
  </si>
  <si>
    <t>Lit. 82.000</t>
  </si>
  <si>
    <t>IX</t>
  </si>
  <si>
    <t>Lit. 97.000</t>
  </si>
  <si>
    <t>dal/von</t>
  </si>
  <si>
    <t>7bis</t>
  </si>
  <si>
    <t>ab 01/04/2010</t>
  </si>
  <si>
    <t>% Erhöhung IIS+Gehalt</t>
  </si>
  <si>
    <t>% Erhöhung IIS</t>
  </si>
  <si>
    <t>Alt</t>
  </si>
  <si>
    <t>NEU</t>
  </si>
  <si>
    <t>ab 01/05/2017 (Ausgangsbasis 1/7/2016)</t>
  </si>
  <si>
    <t>ab 01/07/2016 (Ausgangsbasis 1/4/2010)</t>
  </si>
  <si>
    <t>CCI del 13.12.2019 - parte economica
BÜKV vom 13.12.2019 - wirtschaftlicher Teil</t>
  </si>
  <si>
    <t>A (C1)</t>
  </si>
  <si>
    <t>B (B2)</t>
  </si>
  <si>
    <t>C (B1)</t>
  </si>
  <si>
    <t>D (A2)</t>
  </si>
  <si>
    <t>TABELLE ZWEISPRACHIGKEIT</t>
  </si>
  <si>
    <t>A</t>
  </si>
  <si>
    <t>B</t>
  </si>
  <si>
    <t>C</t>
  </si>
  <si>
    <t>D</t>
  </si>
  <si>
    <t>/</t>
  </si>
  <si>
    <t>FERIALE
ARB. TAGE</t>
  </si>
  <si>
    <t>NOTTURNO
NACHT</t>
  </si>
  <si>
    <t>FEST / NOTT.
F.T / NACHT</t>
  </si>
  <si>
    <t>STRAORDINARI - ÜBERSTUNDEN
ore amministrativi - Verwaltungsstunden</t>
  </si>
  <si>
    <t>MENSILE - MONATLICH</t>
  </si>
  <si>
    <t>RETRIB. PROFESSIONALE - BERUFZULAGE</t>
  </si>
  <si>
    <t>ID. LADINO - LADIENERZULAGE</t>
  </si>
  <si>
    <t>JA</t>
  </si>
  <si>
    <t>NEIN</t>
  </si>
  <si>
    <t>ID. LADINO - 
LADIENERZULAGE 11%</t>
  </si>
  <si>
    <t>NO-NEIN</t>
  </si>
  <si>
    <t>SCATTI BIENNALEI - VORRÜCKUNGEN KG</t>
  </si>
  <si>
    <t>Monate</t>
  </si>
  <si>
    <t>Jahre</t>
  </si>
  <si>
    <t>IND. GRAV. H - HANDICAP</t>
  </si>
  <si>
    <t>4 -%</t>
  </si>
  <si>
    <t>4-%</t>
  </si>
  <si>
    <t>ID. LADINO - LADIENERZULAGE 11%</t>
  </si>
  <si>
    <t>10-%</t>
  </si>
  <si>
    <t>KINDERGÄRTNER/KINDERGÄRTNERIN (L)</t>
  </si>
  <si>
    <t>INSEGNANTE DI SCUOLA DELL'INFANZIA (L)</t>
  </si>
  <si>
    <t>INSEGNANTE DI SCUOLA DELL'INFANZIA (M)</t>
  </si>
  <si>
    <t>C1 (ex A)</t>
  </si>
  <si>
    <r>
      <t xml:space="preserve">STRAORDINARI - ÜBERSTUNDEN dal/von  </t>
    </r>
    <r>
      <rPr>
        <b/>
        <sz val="8"/>
        <color rgb="FFFF0000"/>
        <rFont val="Arial"/>
        <family val="2"/>
      </rPr>
      <t>01.09.2026</t>
    </r>
  </si>
  <si>
    <t>BKV vom 06.08.2026 - Personal des Bildungssystems</t>
  </si>
  <si>
    <t>CC del 06.08.2026 - personale del sistema dell'istruzione e della formazione</t>
  </si>
  <si>
    <t>KINDERGÄRTNER/KINDERGÄRTNERIN (M)</t>
  </si>
  <si>
    <t>campi da modificare/Zu ändernde Felder</t>
  </si>
  <si>
    <t xml:space="preserve">MITARBEITERIN/MITARBEITER FÜR INTGRATION </t>
  </si>
  <si>
    <t>COLLABORATORI ALL'INTEGRAZIONE</t>
  </si>
  <si>
    <t>ATTIVITÀ ASSISTENZIALE - PFLEGERISCHE MASSNAHMEN 20%</t>
  </si>
  <si>
    <t>ATTIVITÀ ASSISTENZIALE - PFLEGERISCHE MASSNAHMEN</t>
  </si>
  <si>
    <t>20-%</t>
  </si>
  <si>
    <t>13. MA - 13. MONATSGEHALT</t>
  </si>
  <si>
    <t>Avanzamento carriera ANNI - beruflicher Aufstieg JAHRE</t>
  </si>
  <si>
    <t>PÄDAGOGISCHE  MITARBEITERIN/MITARBEITER</t>
  </si>
  <si>
    <t>PÄDAGOGISCHE MITARBEITERIN/MITARBEITER</t>
  </si>
  <si>
    <t>COLLABORATORE PEDAGOGICO/COLLABORATRICE PEDAGOGICA</t>
  </si>
  <si>
    <t>Personale scuola dell'infanzia - Kindergartenpersonal</t>
  </si>
  <si>
    <t xml:space="preserve">IND. GRAV. H - HANDICAP </t>
  </si>
  <si>
    <t>IND. GRAV. H - HANDICAP 4%</t>
  </si>
  <si>
    <t>BILINGUISMO  - ZWEISPRACHIKEIT</t>
  </si>
  <si>
    <t xml:space="preserve">Avanzamento carriera - beruflicher Aufstieg </t>
  </si>
  <si>
    <t>B2 (ex B-A)</t>
  </si>
  <si>
    <t>B2 (ex B)</t>
  </si>
  <si>
    <t>B1 (ex C)</t>
  </si>
  <si>
    <t>SI-JA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</si>
</sst>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€&quot;\ #,##0.00"/>
    <numFmt numFmtId="165" formatCode="[$LTL]\ #,##0"/>
    <numFmt numFmtId="166" formatCode="#,##0.0"/>
    <numFmt numFmtId="167" formatCode="_-* #,##0.00\ _€_-;\-* #,##0.00\ _€_-;_-* &quot;-&quot;??\ _€_-;_-@_-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color indexed="9"/>
      <name val="Arial"/>
      <family val="2"/>
    </font>
    <font>
      <sz val="9"/>
      <name val="Arial"/>
      <family val="2"/>
    </font>
    <font>
      <i/>
      <sz val="8"/>
      <color indexed="9"/>
      <name val="Arial"/>
      <family val="2"/>
    </font>
    <font>
      <sz val="8"/>
      <color theme="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18"/>
      <name val="Arial"/>
      <family val="2"/>
    </font>
    <font>
      <b/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7"/>
      <color theme="0"/>
      <name val="Arial"/>
      <family val="2"/>
    </font>
    <font>
      <b/>
      <sz val="7"/>
      <name val="Arial"/>
      <family val="2"/>
    </font>
    <font>
      <b/>
      <sz val="1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8BFB4"/>
        <bgColor indexed="64"/>
      </patternFill>
    </fill>
    <fill>
      <patternFill patternType="solid">
        <fgColor theme="7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2">
    <xf numFmtId="0" fontId="0" fillId="0" borderId="0" xfId="0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/>
    <xf numFmtId="0" fontId="5" fillId="0" borderId="1" xfId="0" applyFont="1" applyBorder="1"/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 wrapText="1"/>
    </xf>
    <xf numFmtId="3" fontId="4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7" fillId="0" borderId="0" xfId="0" applyNumberFormat="1" applyFont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4" fontId="4" fillId="0" borderId="0" xfId="0" applyNumberFormat="1" applyFont="1" applyAlignment="1">
      <alignment horizontal="center"/>
    </xf>
    <xf numFmtId="4" fontId="4" fillId="0" borderId="1" xfId="0" applyNumberFormat="1" applyFont="1" applyBorder="1" applyAlignment="1">
      <alignment horizontal="center"/>
    </xf>
    <xf numFmtId="43" fontId="4" fillId="0" borderId="1" xfId="1" applyFont="1" applyBorder="1" applyProtection="1"/>
    <xf numFmtId="10" fontId="0" fillId="0" borderId="0" xfId="0" applyNumberFormat="1"/>
    <xf numFmtId="10" fontId="2" fillId="0" borderId="1" xfId="0" applyNumberFormat="1" applyFont="1" applyBorder="1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8" fillId="0" borderId="0" xfId="0" applyFont="1"/>
    <xf numFmtId="4" fontId="4" fillId="0" borderId="1" xfId="0" applyNumberFormat="1" applyFont="1" applyBorder="1" applyAlignment="1">
      <alignment horizontal="right" indent="1"/>
    </xf>
    <xf numFmtId="4" fontId="7" fillId="0" borderId="0" xfId="0" applyNumberFormat="1" applyFont="1" applyAlignment="1">
      <alignment horizontal="right" indent="1"/>
    </xf>
    <xf numFmtId="3" fontId="9" fillId="0" borderId="0" xfId="0" applyNumberFormat="1" applyFont="1" applyAlignment="1">
      <alignment horizontal="center"/>
    </xf>
    <xf numFmtId="4" fontId="0" fillId="0" borderId="0" xfId="0" applyNumberFormat="1"/>
    <xf numFmtId="4" fontId="4" fillId="3" borderId="1" xfId="0" applyNumberFormat="1" applyFont="1" applyFill="1" applyBorder="1" applyAlignment="1">
      <alignment horizontal="right" indent="1"/>
    </xf>
    <xf numFmtId="9" fontId="0" fillId="0" borderId="0" xfId="0" applyNumberFormat="1"/>
    <xf numFmtId="10" fontId="2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10" fillId="0" borderId="0" xfId="0" applyFont="1"/>
    <xf numFmtId="0" fontId="1" fillId="0" borderId="1" xfId="0" applyFont="1" applyBorder="1"/>
    <xf numFmtId="4" fontId="0" fillId="0" borderId="1" xfId="0" applyNumberFormat="1" applyBorder="1"/>
    <xf numFmtId="10" fontId="7" fillId="0" borderId="0" xfId="2" applyNumberFormat="1" applyFont="1" applyBorder="1" applyAlignment="1" applyProtection="1">
      <alignment horizontal="center"/>
    </xf>
    <xf numFmtId="4" fontId="7" fillId="0" borderId="0" xfId="2" applyNumberFormat="1" applyFont="1" applyBorder="1" applyAlignment="1" applyProtection="1">
      <alignment horizontal="center"/>
    </xf>
    <xf numFmtId="3" fontId="10" fillId="0" borderId="0" xfId="0" applyNumberFormat="1" applyFont="1" applyAlignment="1">
      <alignment horizontal="center"/>
    </xf>
    <xf numFmtId="0" fontId="1" fillId="0" borderId="0" xfId="0" applyFont="1"/>
    <xf numFmtId="43" fontId="4" fillId="0" borderId="11" xfId="1" applyFont="1" applyBorder="1" applyProtection="1"/>
    <xf numFmtId="43" fontId="3" fillId="0" borderId="12" xfId="1" applyFont="1" applyBorder="1" applyProtection="1"/>
    <xf numFmtId="43" fontId="4" fillId="0" borderId="13" xfId="1" applyFont="1" applyBorder="1" applyProtection="1"/>
    <xf numFmtId="43" fontId="4" fillId="0" borderId="14" xfId="1" applyFont="1" applyBorder="1" applyProtection="1"/>
    <xf numFmtId="43" fontId="3" fillId="0" borderId="15" xfId="1" applyFont="1" applyBorder="1" applyProtection="1"/>
    <xf numFmtId="4" fontId="4" fillId="0" borderId="11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14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3" fontId="3" fillId="0" borderId="22" xfId="1" applyFont="1" applyBorder="1" applyProtection="1"/>
    <xf numFmtId="3" fontId="2" fillId="5" borderId="0" xfId="0" applyNumberFormat="1" applyFont="1" applyFill="1" applyAlignment="1">
      <alignment horizontal="center" vertical="center" wrapText="1"/>
    </xf>
    <xf numFmtId="4" fontId="4" fillId="0" borderId="11" xfId="1" applyNumberFormat="1" applyFont="1" applyBorder="1" applyProtection="1"/>
    <xf numFmtId="4" fontId="4" fillId="0" borderId="1" xfId="1" applyNumberFormat="1" applyFont="1" applyBorder="1" applyProtection="1"/>
    <xf numFmtId="4" fontId="4" fillId="0" borderId="13" xfId="1" applyNumberFormat="1" applyFont="1" applyBorder="1" applyProtection="1"/>
    <xf numFmtId="4" fontId="4" fillId="0" borderId="14" xfId="1" applyNumberFormat="1" applyFont="1" applyBorder="1" applyProtection="1"/>
    <xf numFmtId="43" fontId="3" fillId="0" borderId="41" xfId="1" applyFont="1" applyBorder="1" applyProtection="1"/>
    <xf numFmtId="3" fontId="5" fillId="0" borderId="0" xfId="0" applyNumberFormat="1" applyFont="1" applyAlignment="1">
      <alignment horizontal="center" vertical="center"/>
    </xf>
    <xf numFmtId="43" fontId="2" fillId="0" borderId="21" xfId="1" applyFont="1" applyFill="1" applyBorder="1" applyProtection="1"/>
    <xf numFmtId="4" fontId="4" fillId="0" borderId="27" xfId="0" applyNumberFormat="1" applyFont="1" applyBorder="1" applyAlignment="1">
      <alignment horizontal="center"/>
    </xf>
    <xf numFmtId="4" fontId="4" fillId="0" borderId="46" xfId="0" applyNumberFormat="1" applyFont="1" applyBorder="1" applyAlignment="1">
      <alignment horizontal="center"/>
    </xf>
    <xf numFmtId="4" fontId="4" fillId="0" borderId="33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4" fontId="14" fillId="0" borderId="0" xfId="0" applyNumberFormat="1" applyFont="1" applyAlignment="1">
      <alignment vertical="center"/>
    </xf>
    <xf numFmtId="0" fontId="3" fillId="0" borderId="0" xfId="0" applyFont="1" applyAlignment="1">
      <alignment wrapText="1"/>
    </xf>
    <xf numFmtId="3" fontId="1" fillId="0" borderId="0" xfId="0" applyNumberFormat="1" applyFont="1" applyAlignment="1">
      <alignment horizontal="center" vertical="center"/>
    </xf>
    <xf numFmtId="43" fontId="2" fillId="0" borderId="9" xfId="1" applyFont="1" applyFill="1" applyBorder="1" applyProtection="1"/>
    <xf numFmtId="43" fontId="2" fillId="0" borderId="42" xfId="1" applyFont="1" applyFill="1" applyBorder="1" applyProtection="1"/>
    <xf numFmtId="3" fontId="3" fillId="0" borderId="0" xfId="0" applyNumberFormat="1" applyFont="1"/>
    <xf numFmtId="14" fontId="11" fillId="0" borderId="0" xfId="0" applyNumberFormat="1" applyFont="1"/>
    <xf numFmtId="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4" fontId="3" fillId="0" borderId="33" xfId="1" applyNumberFormat="1" applyFont="1" applyBorder="1" applyProtection="1"/>
    <xf numFmtId="4" fontId="3" fillId="0" borderId="12" xfId="1" applyNumberFormat="1" applyFont="1" applyBorder="1" applyProtection="1"/>
    <xf numFmtId="4" fontId="3" fillId="0" borderId="15" xfId="1" applyNumberFormat="1" applyFont="1" applyBorder="1" applyProtection="1"/>
    <xf numFmtId="43" fontId="2" fillId="0" borderId="1" xfId="1" applyFont="1" applyBorder="1" applyProtection="1"/>
    <xf numFmtId="43" fontId="2" fillId="0" borderId="1" xfId="1" applyFont="1" applyBorder="1" applyAlignment="1" applyProtection="1">
      <alignment horizontal="center"/>
    </xf>
    <xf numFmtId="43" fontId="2" fillId="0" borderId="1" xfId="1" applyFont="1" applyBorder="1"/>
    <xf numFmtId="3" fontId="4" fillId="0" borderId="2" xfId="0" applyNumberFormat="1" applyFont="1" applyBorder="1"/>
    <xf numFmtId="43" fontId="4" fillId="0" borderId="4" xfId="1" applyFont="1" applyBorder="1" applyProtection="1"/>
    <xf numFmtId="0" fontId="2" fillId="0" borderId="11" xfId="0" applyFont="1" applyBorder="1" applyAlignment="1">
      <alignment horizontal="center"/>
    </xf>
    <xf numFmtId="9" fontId="2" fillId="0" borderId="11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3" fontId="2" fillId="0" borderId="14" xfId="1" applyFont="1" applyBorder="1" applyProtection="1"/>
    <xf numFmtId="43" fontId="2" fillId="0" borderId="40" xfId="1" applyFont="1" applyFill="1" applyBorder="1" applyProtection="1"/>
    <xf numFmtId="43" fontId="2" fillId="0" borderId="14" xfId="1" applyFont="1" applyBorder="1"/>
    <xf numFmtId="43" fontId="2" fillId="0" borderId="14" xfId="1" applyFont="1" applyBorder="1" applyAlignment="1" applyProtection="1">
      <alignment horizontal="center"/>
    </xf>
    <xf numFmtId="43" fontId="4" fillId="0" borderId="47" xfId="1" applyFont="1" applyBorder="1" applyProtection="1"/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" fontId="2" fillId="0" borderId="14" xfId="0" applyNumberFormat="1" applyFont="1" applyBorder="1"/>
    <xf numFmtId="4" fontId="2" fillId="0" borderId="11" xfId="0" applyNumberFormat="1" applyFont="1" applyBorder="1"/>
    <xf numFmtId="4" fontId="2" fillId="0" borderId="13" xfId="0" applyNumberFormat="1" applyFont="1" applyBorder="1"/>
    <xf numFmtId="3" fontId="4" fillId="5" borderId="0" xfId="0" applyNumberFormat="1" applyFont="1" applyFill="1" applyAlignment="1">
      <alignment vertical="center"/>
    </xf>
    <xf numFmtId="3" fontId="2" fillId="5" borderId="0" xfId="0" applyNumberFormat="1" applyFont="1" applyFill="1" applyAlignment="1">
      <alignment vertical="center" wrapText="1"/>
    </xf>
    <xf numFmtId="4" fontId="4" fillId="0" borderId="4" xfId="0" applyNumberFormat="1" applyFont="1" applyBorder="1" applyAlignment="1">
      <alignment horizontal="center"/>
    </xf>
    <xf numFmtId="4" fontId="4" fillId="0" borderId="47" xfId="0" applyNumberFormat="1" applyFont="1" applyBorder="1" applyAlignment="1">
      <alignment horizontal="center"/>
    </xf>
    <xf numFmtId="43" fontId="4" fillId="0" borderId="10" xfId="1" applyFont="1" applyBorder="1" applyProtection="1"/>
    <xf numFmtId="43" fontId="4" fillId="0" borderId="21" xfId="1" applyFont="1" applyBorder="1" applyProtection="1"/>
    <xf numFmtId="4" fontId="4" fillId="0" borderId="0" xfId="0" applyNumberFormat="1" applyFont="1"/>
    <xf numFmtId="4" fontId="12" fillId="0" borderId="11" xfId="0" applyNumberFormat="1" applyFont="1" applyBorder="1"/>
    <xf numFmtId="43" fontId="12" fillId="0" borderId="11" xfId="1" applyFont="1" applyFill="1" applyBorder="1" applyProtection="1"/>
    <xf numFmtId="43" fontId="2" fillId="0" borderId="11" xfId="1" applyFont="1" applyBorder="1" applyProtection="1"/>
    <xf numFmtId="43" fontId="2" fillId="0" borderId="13" xfId="1" applyFont="1" applyBorder="1" applyProtection="1"/>
    <xf numFmtId="3" fontId="6" fillId="0" borderId="46" xfId="0" applyNumberFormat="1" applyFont="1" applyBorder="1" applyAlignment="1">
      <alignment horizontal="center" vertical="center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3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17" fillId="5" borderId="23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vertical="center"/>
    </xf>
    <xf numFmtId="3" fontId="2" fillId="5" borderId="0" xfId="0" applyNumberFormat="1" applyFont="1" applyFill="1" applyAlignment="1">
      <alignment vertical="center"/>
    </xf>
    <xf numFmtId="43" fontId="2" fillId="0" borderId="9" xfId="1" applyFont="1" applyBorder="1" applyAlignment="1" applyProtection="1">
      <alignment horizontal="center"/>
    </xf>
    <xf numFmtId="43" fontId="2" fillId="0" borderId="21" xfId="1" applyFont="1" applyBorder="1" applyProtection="1"/>
    <xf numFmtId="4" fontId="2" fillId="0" borderId="27" xfId="1" applyNumberFormat="1" applyFont="1" applyBorder="1" applyProtection="1"/>
    <xf numFmtId="4" fontId="2" fillId="0" borderId="46" xfId="1" applyNumberFormat="1" applyFont="1" applyBorder="1" applyProtection="1"/>
    <xf numFmtId="43" fontId="2" fillId="0" borderId="46" xfId="1" applyFont="1" applyBorder="1" applyProtection="1"/>
    <xf numFmtId="4" fontId="2" fillId="0" borderId="51" xfId="0" applyNumberFormat="1" applyFont="1" applyBorder="1" applyAlignment="1">
      <alignment horizontal="center"/>
    </xf>
    <xf numFmtId="4" fontId="2" fillId="0" borderId="46" xfId="0" applyNumberFormat="1" applyFont="1" applyBorder="1" applyAlignment="1">
      <alignment horizontal="center"/>
    </xf>
    <xf numFmtId="4" fontId="2" fillId="0" borderId="33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11" xfId="1" applyNumberFormat="1" applyFont="1" applyBorder="1" applyProtection="1"/>
    <xf numFmtId="4" fontId="2" fillId="0" borderId="1" xfId="1" applyNumberFormat="1" applyFont="1" applyBorder="1" applyProtection="1"/>
    <xf numFmtId="4" fontId="2" fillId="0" borderId="4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43" fontId="2" fillId="0" borderId="42" xfId="1" applyFont="1" applyBorder="1" applyAlignment="1" applyProtection="1">
      <alignment horizontal="center"/>
    </xf>
    <xf numFmtId="4" fontId="2" fillId="0" borderId="13" xfId="1" applyNumberFormat="1" applyFont="1" applyBorder="1" applyProtection="1"/>
    <xf numFmtId="4" fontId="2" fillId="0" borderId="14" xfId="1" applyNumberFormat="1" applyFont="1" applyBorder="1" applyProtection="1"/>
    <xf numFmtId="4" fontId="2" fillId="0" borderId="47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3" fontId="4" fillId="5" borderId="0" xfId="0" applyNumberFormat="1" applyFont="1" applyFill="1" applyAlignment="1">
      <alignment horizontal="center" vertical="center"/>
    </xf>
    <xf numFmtId="3" fontId="2" fillId="0" borderId="59" xfId="0" applyNumberFormat="1" applyFont="1" applyBorder="1" applyAlignment="1">
      <alignment horizontal="center"/>
    </xf>
    <xf numFmtId="3" fontId="2" fillId="0" borderId="57" xfId="0" applyNumberFormat="1" applyFont="1" applyBorder="1" applyAlignment="1">
      <alignment horizontal="center"/>
    </xf>
    <xf numFmtId="43" fontId="2" fillId="0" borderId="1" xfId="1" applyFont="1" applyFill="1" applyBorder="1" applyProtection="1"/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wrapText="1"/>
    </xf>
    <xf numFmtId="166" fontId="2" fillId="0" borderId="0" xfId="0" applyNumberFormat="1" applyFont="1" applyAlignment="1">
      <alignment vertical="top" wrapText="1"/>
    </xf>
    <xf numFmtId="43" fontId="4" fillId="0" borderId="2" xfId="1" applyFont="1" applyBorder="1" applyProtection="1"/>
    <xf numFmtId="43" fontId="4" fillId="0" borderId="16" xfId="1" applyFont="1" applyBorder="1" applyProtection="1"/>
    <xf numFmtId="43" fontId="3" fillId="0" borderId="60" xfId="1" applyFont="1" applyBorder="1" applyProtection="1"/>
    <xf numFmtId="43" fontId="3" fillId="0" borderId="61" xfId="1" applyFont="1" applyBorder="1" applyProtection="1"/>
    <xf numFmtId="43" fontId="4" fillId="0" borderId="1" xfId="1" applyFont="1" applyFill="1" applyBorder="1" applyProtection="1"/>
    <xf numFmtId="43" fontId="12" fillId="0" borderId="2" xfId="1" applyFont="1" applyBorder="1" applyProtection="1"/>
    <xf numFmtId="43" fontId="12" fillId="0" borderId="16" xfId="1" applyFont="1" applyBorder="1" applyProtection="1"/>
    <xf numFmtId="43" fontId="12" fillId="0" borderId="1" xfId="1" applyFont="1" applyBorder="1" applyProtection="1"/>
    <xf numFmtId="43" fontId="12" fillId="0" borderId="14" xfId="1" applyFont="1" applyBorder="1" applyProtection="1"/>
    <xf numFmtId="43" fontId="4" fillId="0" borderId="14" xfId="1" applyFont="1" applyFill="1" applyBorder="1" applyProtection="1"/>
    <xf numFmtId="43" fontId="12" fillId="0" borderId="9" xfId="1" applyFont="1" applyFill="1" applyBorder="1" applyAlignment="1" applyProtection="1"/>
    <xf numFmtId="43" fontId="12" fillId="0" borderId="42" xfId="1" applyFont="1" applyFill="1" applyBorder="1" applyAlignment="1" applyProtection="1"/>
    <xf numFmtId="43" fontId="4" fillId="0" borderId="20" xfId="1" applyFont="1" applyBorder="1" applyProtection="1"/>
    <xf numFmtId="43" fontId="12" fillId="0" borderId="9" xfId="1" applyFont="1" applyBorder="1" applyProtection="1"/>
    <xf numFmtId="43" fontId="4" fillId="0" borderId="9" xfId="1" applyFont="1" applyBorder="1" applyProtection="1"/>
    <xf numFmtId="43" fontId="4" fillId="0" borderId="21" xfId="1" applyFont="1" applyFill="1" applyBorder="1" applyProtection="1"/>
    <xf numFmtId="43" fontId="3" fillId="0" borderId="62" xfId="1" applyFont="1" applyBorder="1" applyProtection="1"/>
    <xf numFmtId="4" fontId="4" fillId="0" borderId="20" xfId="1" applyNumberFormat="1" applyFont="1" applyBorder="1" applyProtection="1"/>
    <xf numFmtId="4" fontId="4" fillId="0" borderId="21" xfId="1" applyNumberFormat="1" applyFont="1" applyBorder="1" applyProtection="1"/>
    <xf numFmtId="43" fontId="12" fillId="0" borderId="21" xfId="1" applyFont="1" applyBorder="1" applyProtection="1"/>
    <xf numFmtId="4" fontId="3" fillId="0" borderId="22" xfId="1" applyNumberFormat="1" applyFont="1" applyBorder="1" applyProtection="1"/>
    <xf numFmtId="167" fontId="12" fillId="0" borderId="9" xfId="1" applyNumberFormat="1" applyFont="1" applyBorder="1" applyProtection="1"/>
    <xf numFmtId="167" fontId="12" fillId="0" borderId="42" xfId="1" applyNumberFormat="1" applyFont="1" applyBorder="1" applyProtection="1"/>
    <xf numFmtId="43" fontId="4" fillId="0" borderId="42" xfId="1" applyFont="1" applyBorder="1" applyProtection="1"/>
    <xf numFmtId="43" fontId="12" fillId="0" borderId="40" xfId="1" applyFont="1" applyBorder="1" applyProtection="1"/>
    <xf numFmtId="43" fontId="4" fillId="0" borderId="40" xfId="1" applyFont="1" applyBorder="1" applyProtection="1"/>
    <xf numFmtId="3" fontId="17" fillId="0" borderId="0" xfId="0" applyNumberFormat="1" applyFont="1" applyAlignment="1">
      <alignment horizontal="center" vertical="center" wrapText="1"/>
    </xf>
    <xf numFmtId="43" fontId="2" fillId="0" borderId="14" xfId="1" applyFont="1" applyFill="1" applyBorder="1" applyProtection="1"/>
    <xf numFmtId="4" fontId="12" fillId="0" borderId="20" xfId="0" applyNumberFormat="1" applyFont="1" applyBorder="1"/>
    <xf numFmtId="43" fontId="2" fillId="0" borderId="21" xfId="1" applyFont="1" applyBorder="1" applyAlignment="1" applyProtection="1">
      <alignment horizontal="center"/>
    </xf>
    <xf numFmtId="4" fontId="4" fillId="0" borderId="20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4" fontId="2" fillId="0" borderId="21" xfId="0" applyNumberFormat="1" applyFont="1" applyBorder="1"/>
    <xf numFmtId="4" fontId="4" fillId="0" borderId="10" xfId="0" applyNumberFormat="1" applyFont="1" applyBorder="1" applyAlignment="1">
      <alignment horizontal="center"/>
    </xf>
    <xf numFmtId="4" fontId="2" fillId="0" borderId="0" xfId="0" applyNumberFormat="1" applyFont="1" applyAlignment="1">
      <alignment vertical="top" wrapText="1"/>
    </xf>
    <xf numFmtId="43" fontId="4" fillId="0" borderId="51" xfId="1" applyFont="1" applyBorder="1" applyProtection="1"/>
    <xf numFmtId="4" fontId="12" fillId="0" borderId="27" xfId="0" applyNumberFormat="1" applyFont="1" applyBorder="1"/>
    <xf numFmtId="43" fontId="2" fillId="0" borderId="46" xfId="1" applyFont="1" applyFill="1" applyBorder="1" applyProtection="1"/>
    <xf numFmtId="43" fontId="3" fillId="0" borderId="33" xfId="1" applyFont="1" applyBorder="1" applyProtection="1"/>
    <xf numFmtId="43" fontId="2" fillId="0" borderId="20" xfId="1" applyFont="1" applyBorder="1" applyProtection="1"/>
    <xf numFmtId="43" fontId="3" fillId="0" borderId="49" xfId="1" applyFont="1" applyBorder="1" applyProtection="1"/>
    <xf numFmtId="43" fontId="3" fillId="0" borderId="3" xfId="1" applyFont="1" applyBorder="1" applyProtection="1"/>
    <xf numFmtId="43" fontId="3" fillId="0" borderId="53" xfId="1" applyFont="1" applyBorder="1" applyProtection="1"/>
    <xf numFmtId="4" fontId="3" fillId="0" borderId="70" xfId="1" applyNumberFormat="1" applyFont="1" applyBorder="1" applyProtection="1"/>
    <xf numFmtId="4" fontId="3" fillId="0" borderId="60" xfId="1" applyNumberFormat="1" applyFont="1" applyBorder="1" applyProtection="1"/>
    <xf numFmtId="4" fontId="3" fillId="0" borderId="61" xfId="1" applyNumberFormat="1" applyFont="1" applyBorder="1" applyProtection="1"/>
    <xf numFmtId="3" fontId="2" fillId="0" borderId="36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horizontal="left"/>
    </xf>
    <xf numFmtId="4" fontId="4" fillId="0" borderId="51" xfId="0" applyNumberFormat="1" applyFont="1" applyBorder="1" applyAlignment="1">
      <alignment horizontal="center"/>
    </xf>
    <xf numFmtId="3" fontId="18" fillId="5" borderId="14" xfId="0" applyNumberFormat="1" applyFont="1" applyFill="1" applyBorder="1" applyAlignment="1" applyProtection="1">
      <alignment horizontal="center" vertical="center" wrapText="1"/>
      <protection locked="0"/>
    </xf>
    <xf numFmtId="3" fontId="18" fillId="5" borderId="68" xfId="0" applyNumberFormat="1" applyFont="1" applyFill="1" applyBorder="1" applyAlignment="1" applyProtection="1">
      <alignment horizontal="center" vertical="center" wrapText="1"/>
      <protection locked="0"/>
    </xf>
    <xf numFmtId="3" fontId="2" fillId="5" borderId="0" xfId="0" applyNumberFormat="1" applyFont="1" applyFill="1" applyAlignment="1">
      <alignment horizontal="center" vertical="center"/>
    </xf>
    <xf numFmtId="3" fontId="6" fillId="0" borderId="48" xfId="0" applyNumberFormat="1" applyFont="1" applyBorder="1" applyAlignment="1">
      <alignment horizontal="center" vertical="center" wrapText="1"/>
    </xf>
    <xf numFmtId="3" fontId="6" fillId="0" borderId="40" xfId="0" applyNumberFormat="1" applyFont="1" applyBorder="1" applyAlignment="1">
      <alignment horizontal="center" vertical="center" wrapText="1"/>
    </xf>
    <xf numFmtId="3" fontId="6" fillId="8" borderId="21" xfId="0" applyNumberFormat="1" applyFont="1" applyFill="1" applyBorder="1" applyAlignment="1">
      <alignment horizontal="center" vertical="center" wrapText="1"/>
    </xf>
    <xf numFmtId="3" fontId="6" fillId="8" borderId="14" xfId="0" applyNumberFormat="1" applyFont="1" applyFill="1" applyBorder="1" applyAlignment="1">
      <alignment horizontal="center" vertical="center" wrapText="1"/>
    </xf>
    <xf numFmtId="3" fontId="6" fillId="8" borderId="19" xfId="0" applyNumberFormat="1" applyFont="1" applyFill="1" applyBorder="1" applyAlignment="1">
      <alignment horizontal="center" vertical="center" wrapText="1"/>
    </xf>
    <xf numFmtId="3" fontId="6" fillId="8" borderId="40" xfId="0" applyNumberFormat="1" applyFont="1" applyFill="1" applyBorder="1" applyAlignment="1">
      <alignment horizontal="center" vertical="center" wrapText="1"/>
    </xf>
    <xf numFmtId="3" fontId="6" fillId="8" borderId="48" xfId="0" applyNumberFormat="1" applyFont="1" applyFill="1" applyBorder="1" applyAlignment="1">
      <alignment horizontal="center" vertical="center" wrapText="1"/>
    </xf>
    <xf numFmtId="3" fontId="6" fillId="0" borderId="39" xfId="0" applyNumberFormat="1" applyFont="1" applyBorder="1" applyAlignment="1">
      <alignment horizontal="center" vertical="center" wrapText="1"/>
    </xf>
    <xf numFmtId="3" fontId="6" fillId="0" borderId="41" xfId="0" applyNumberFormat="1" applyFont="1" applyBorder="1" applyAlignment="1">
      <alignment horizontal="center" vertical="center" wrapText="1"/>
    </xf>
    <xf numFmtId="3" fontId="6" fillId="7" borderId="52" xfId="0" applyNumberFormat="1" applyFont="1" applyFill="1" applyBorder="1" applyAlignment="1">
      <alignment horizontal="center" vertical="center" wrapText="1"/>
    </xf>
    <xf numFmtId="3" fontId="6" fillId="7" borderId="55" xfId="0" applyNumberFormat="1" applyFont="1" applyFill="1" applyBorder="1" applyAlignment="1">
      <alignment horizontal="center" vertical="center" wrapText="1"/>
    </xf>
    <xf numFmtId="3" fontId="6" fillId="8" borderId="46" xfId="0" applyNumberFormat="1" applyFont="1" applyFill="1" applyBorder="1" applyAlignment="1">
      <alignment horizontal="center" vertical="center" wrapText="1"/>
    </xf>
    <xf numFmtId="3" fontId="6" fillId="7" borderId="54" xfId="0" applyNumberFormat="1" applyFont="1" applyFill="1" applyBorder="1" applyAlignment="1">
      <alignment horizontal="center" vertical="center" wrapText="1"/>
    </xf>
    <xf numFmtId="3" fontId="6" fillId="7" borderId="24" xfId="0" applyNumberFormat="1" applyFont="1" applyFill="1" applyBorder="1" applyAlignment="1">
      <alignment horizontal="center" vertical="center"/>
    </xf>
    <xf numFmtId="3" fontId="6" fillId="7" borderId="25" xfId="0" applyNumberFormat="1" applyFont="1" applyFill="1" applyBorder="1" applyAlignment="1">
      <alignment horizontal="center" vertical="center"/>
    </xf>
    <xf numFmtId="3" fontId="6" fillId="0" borderId="20" xfId="0" applyNumberFormat="1" applyFont="1" applyBorder="1" applyAlignment="1">
      <alignment horizontal="center" vertical="center" wrapText="1"/>
    </xf>
    <xf numFmtId="3" fontId="6" fillId="0" borderId="13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3" fontId="6" fillId="0" borderId="14" xfId="0" applyNumberFormat="1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3" fontId="6" fillId="0" borderId="34" xfId="0" applyNumberFormat="1" applyFont="1" applyBorder="1" applyAlignment="1">
      <alignment horizontal="center" vertical="center" wrapText="1"/>
    </xf>
    <xf numFmtId="3" fontId="6" fillId="0" borderId="35" xfId="0" applyNumberFormat="1" applyFont="1" applyBorder="1" applyAlignment="1">
      <alignment horizontal="center" vertical="center" wrapText="1"/>
    </xf>
    <xf numFmtId="3" fontId="6" fillId="0" borderId="36" xfId="0" applyNumberFormat="1" applyFont="1" applyBorder="1" applyAlignment="1">
      <alignment horizontal="center" vertical="center" wrapText="1"/>
    </xf>
    <xf numFmtId="3" fontId="6" fillId="0" borderId="37" xfId="0" applyNumberFormat="1" applyFont="1" applyBorder="1" applyAlignment="1">
      <alignment horizontal="center" vertical="center" wrapText="1"/>
    </xf>
    <xf numFmtId="3" fontId="6" fillId="0" borderId="29" xfId="0" applyNumberFormat="1" applyFont="1" applyBorder="1" applyAlignment="1">
      <alignment horizontal="center" vertical="center" wrapText="1"/>
    </xf>
    <xf numFmtId="3" fontId="6" fillId="7" borderId="48" xfId="0" applyNumberFormat="1" applyFont="1" applyFill="1" applyBorder="1" applyAlignment="1">
      <alignment horizontal="center" vertical="center" wrapText="1"/>
    </xf>
    <xf numFmtId="3" fontId="6" fillId="7" borderId="40" xfId="0" applyNumberFormat="1" applyFont="1" applyFill="1" applyBorder="1" applyAlignment="1">
      <alignment horizontal="center" vertical="center" wrapText="1"/>
    </xf>
    <xf numFmtId="3" fontId="6" fillId="7" borderId="39" xfId="0" applyNumberFormat="1" applyFont="1" applyFill="1" applyBorder="1" applyAlignment="1">
      <alignment horizontal="center" vertical="center" wrapText="1"/>
    </xf>
    <xf numFmtId="3" fontId="6" fillId="7" borderId="41" xfId="0" applyNumberFormat="1" applyFont="1" applyFill="1" applyBorder="1" applyAlignment="1">
      <alignment horizontal="center" vertical="center" wrapText="1"/>
    </xf>
    <xf numFmtId="3" fontId="6" fillId="0" borderId="56" xfId="0" applyNumberFormat="1" applyFont="1" applyBorder="1" applyAlignment="1">
      <alignment horizontal="center" vertical="center" wrapText="1"/>
    </xf>
    <xf numFmtId="3" fontId="6" fillId="0" borderId="50" xfId="0" applyNumberFormat="1" applyFont="1" applyBorder="1" applyAlignment="1">
      <alignment horizontal="center" vertical="center" wrapText="1"/>
    </xf>
    <xf numFmtId="3" fontId="6" fillId="0" borderId="57" xfId="0" applyNumberFormat="1" applyFont="1" applyBorder="1" applyAlignment="1">
      <alignment horizontal="center" vertical="center" wrapText="1"/>
    </xf>
    <xf numFmtId="3" fontId="2" fillId="0" borderId="58" xfId="0" applyNumberFormat="1" applyFont="1" applyBorder="1" applyAlignment="1">
      <alignment horizontal="center"/>
    </xf>
    <xf numFmtId="3" fontId="2" fillId="0" borderId="35" xfId="0" applyNumberFormat="1" applyFont="1" applyBorder="1" applyAlignment="1">
      <alignment horizontal="center"/>
    </xf>
    <xf numFmtId="3" fontId="2" fillId="0" borderId="36" xfId="0" applyNumberFormat="1" applyFont="1" applyBorder="1" applyAlignment="1">
      <alignment horizontal="center"/>
    </xf>
    <xf numFmtId="3" fontId="15" fillId="6" borderId="17" xfId="0" applyNumberFormat="1" applyFont="1" applyFill="1" applyBorder="1" applyAlignment="1">
      <alignment horizontal="center" vertical="center" wrapText="1"/>
    </xf>
    <xf numFmtId="3" fontId="15" fillId="6" borderId="30" xfId="0" applyNumberFormat="1" applyFont="1" applyFill="1" applyBorder="1" applyAlignment="1">
      <alignment horizontal="center" vertical="center" wrapText="1"/>
    </xf>
    <xf numFmtId="3" fontId="15" fillId="6" borderId="18" xfId="0" applyNumberFormat="1" applyFont="1" applyFill="1" applyBorder="1" applyAlignment="1">
      <alignment horizontal="center" vertical="center" wrapText="1"/>
    </xf>
    <xf numFmtId="3" fontId="15" fillId="6" borderId="31" xfId="0" applyNumberFormat="1" applyFont="1" applyFill="1" applyBorder="1" applyAlignment="1">
      <alignment horizontal="center" vertical="center" wrapText="1"/>
    </xf>
    <xf numFmtId="3" fontId="15" fillId="6" borderId="26" xfId="0" applyNumberFormat="1" applyFont="1" applyFill="1" applyBorder="1" applyAlignment="1">
      <alignment horizontal="center" vertical="center" wrapText="1"/>
    </xf>
    <xf numFmtId="3" fontId="15" fillId="6" borderId="32" xfId="0" applyNumberFormat="1" applyFont="1" applyFill="1" applyBorder="1" applyAlignment="1">
      <alignment horizontal="center" vertical="center" wrapText="1"/>
    </xf>
    <xf numFmtId="3" fontId="16" fillId="0" borderId="17" xfId="0" applyNumberFormat="1" applyFont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3" fontId="16" fillId="0" borderId="18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3" fontId="16" fillId="0" borderId="31" xfId="0" applyNumberFormat="1" applyFont="1" applyBorder="1" applyAlignment="1">
      <alignment horizontal="center" vertical="center"/>
    </xf>
    <xf numFmtId="3" fontId="16" fillId="0" borderId="26" xfId="0" applyNumberFormat="1" applyFont="1" applyBorder="1" applyAlignment="1">
      <alignment horizontal="center" vertical="center"/>
    </xf>
    <xf numFmtId="3" fontId="16" fillId="0" borderId="32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3" fontId="6" fillId="0" borderId="27" xfId="0" applyNumberFormat="1" applyFont="1" applyBorder="1" applyAlignment="1">
      <alignment horizontal="center" vertical="center" wrapText="1"/>
    </xf>
    <xf numFmtId="3" fontId="6" fillId="0" borderId="28" xfId="0" applyNumberFormat="1" applyFont="1" applyBorder="1" applyAlignment="1">
      <alignment horizontal="center" vertical="center" wrapText="1"/>
    </xf>
    <xf numFmtId="3" fontId="6" fillId="0" borderId="38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3" fontId="6" fillId="0" borderId="45" xfId="0" applyNumberFormat="1" applyFont="1" applyBorder="1" applyAlignment="1">
      <alignment horizontal="center" vertical="center" wrapText="1"/>
    </xf>
    <xf numFmtId="3" fontId="6" fillId="0" borderId="43" xfId="0" applyNumberFormat="1" applyFont="1" applyBorder="1" applyAlignment="1">
      <alignment horizontal="center" vertical="center" wrapText="1"/>
    </xf>
    <xf numFmtId="3" fontId="6" fillId="0" borderId="44" xfId="0" applyNumberFormat="1" applyFont="1" applyBorder="1" applyAlignment="1">
      <alignment horizontal="center" vertical="center" wrapText="1"/>
    </xf>
    <xf numFmtId="3" fontId="6" fillId="0" borderId="34" xfId="0" applyNumberFormat="1" applyFont="1" applyBorder="1" applyAlignment="1">
      <alignment horizontal="center" vertical="center"/>
    </xf>
    <xf numFmtId="3" fontId="6" fillId="0" borderId="35" xfId="0" applyNumberFormat="1" applyFont="1" applyBorder="1" applyAlignment="1">
      <alignment horizontal="center" vertical="center"/>
    </xf>
    <xf numFmtId="3" fontId="6" fillId="0" borderId="36" xfId="0" applyNumberFormat="1" applyFont="1" applyBorder="1" applyAlignment="1">
      <alignment horizontal="center" vertical="center"/>
    </xf>
    <xf numFmtId="3" fontId="6" fillId="0" borderId="19" xfId="0" applyNumberFormat="1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3" fontId="6" fillId="0" borderId="66" xfId="0" applyNumberFormat="1" applyFont="1" applyBorder="1" applyAlignment="1">
      <alignment horizontal="center" vertical="center" wrapText="1"/>
    </xf>
    <xf numFmtId="3" fontId="6" fillId="0" borderId="31" xfId="0" applyNumberFormat="1" applyFont="1" applyBorder="1" applyAlignment="1">
      <alignment horizontal="center" vertical="center" wrapText="1"/>
    </xf>
    <xf numFmtId="3" fontId="6" fillId="0" borderId="32" xfId="0" applyNumberFormat="1" applyFont="1" applyBorder="1" applyAlignment="1">
      <alignment horizontal="center" vertical="center" wrapText="1"/>
    </xf>
    <xf numFmtId="3" fontId="6" fillId="0" borderId="63" xfId="0" applyNumberFormat="1" applyFont="1" applyBorder="1" applyAlignment="1">
      <alignment horizontal="center" vertical="center" wrapText="1"/>
    </xf>
    <xf numFmtId="3" fontId="6" fillId="0" borderId="64" xfId="0" applyNumberFormat="1" applyFont="1" applyBorder="1" applyAlignment="1">
      <alignment horizontal="center" vertical="center" wrapText="1"/>
    </xf>
    <xf numFmtId="3" fontId="2" fillId="0" borderId="58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6" fillId="0" borderId="49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53" xfId="0" applyNumberFormat="1" applyFont="1" applyBorder="1" applyAlignment="1">
      <alignment horizontal="center" vertical="center" wrapText="1"/>
    </xf>
    <xf numFmtId="3" fontId="6" fillId="0" borderId="33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47" xfId="0" applyNumberFormat="1" applyFont="1" applyBorder="1" applyAlignment="1">
      <alignment horizontal="center" vertical="center" wrapText="1"/>
    </xf>
    <xf numFmtId="3" fontId="2" fillId="0" borderId="36" xfId="0" applyNumberFormat="1" applyFont="1" applyBorder="1" applyAlignment="1">
      <alignment horizontal="center" vertical="center"/>
    </xf>
    <xf numFmtId="3" fontId="6" fillId="0" borderId="46" xfId="0" applyNumberFormat="1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 wrapText="1"/>
    </xf>
    <xf numFmtId="3" fontId="6" fillId="0" borderId="68" xfId="0" applyNumberFormat="1" applyFont="1" applyBorder="1" applyAlignment="1">
      <alignment horizontal="center" vertical="center" wrapText="1"/>
    </xf>
    <xf numFmtId="3" fontId="6" fillId="7" borderId="37" xfId="0" applyNumberFormat="1" applyFont="1" applyFill="1" applyBorder="1" applyAlignment="1">
      <alignment horizontal="center" vertical="center" wrapText="1"/>
    </xf>
    <xf numFmtId="3" fontId="6" fillId="7" borderId="29" xfId="0" applyNumberFormat="1" applyFont="1" applyFill="1" applyBorder="1" applyAlignment="1">
      <alignment horizontal="center" vertical="center" wrapText="1"/>
    </xf>
    <xf numFmtId="3" fontId="6" fillId="7" borderId="23" xfId="0" applyNumberFormat="1" applyFont="1" applyFill="1" applyBorder="1" applyAlignment="1">
      <alignment horizontal="center" vertical="center" wrapText="1"/>
    </xf>
    <xf numFmtId="3" fontId="6" fillId="0" borderId="69" xfId="0" applyNumberFormat="1" applyFont="1" applyBorder="1" applyAlignment="1">
      <alignment horizontal="center" vertical="center" wrapText="1"/>
    </xf>
    <xf numFmtId="3" fontId="6" fillId="7" borderId="63" xfId="0" applyNumberFormat="1" applyFont="1" applyFill="1" applyBorder="1" applyAlignment="1">
      <alignment horizontal="center" vertical="center" wrapText="1"/>
    </xf>
    <xf numFmtId="3" fontId="6" fillId="7" borderId="19" xfId="0" applyNumberFormat="1" applyFont="1" applyFill="1" applyBorder="1" applyAlignment="1">
      <alignment horizontal="center" vertical="center" wrapText="1"/>
    </xf>
    <xf numFmtId="3" fontId="6" fillId="7" borderId="64" xfId="0" applyNumberFormat="1" applyFont="1" applyFill="1" applyBorder="1" applyAlignment="1">
      <alignment horizontal="center" vertical="center" wrapText="1"/>
    </xf>
    <xf numFmtId="3" fontId="6" fillId="7" borderId="65" xfId="0" applyNumberFormat="1" applyFont="1" applyFill="1" applyBorder="1" applyAlignment="1">
      <alignment horizontal="center" vertical="center" wrapText="1"/>
    </xf>
    <xf numFmtId="3" fontId="6" fillId="0" borderId="5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5" fontId="10" fillId="0" borderId="2" xfId="0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8BFB4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99336A-D207-4263-B474-429FE5A7C7A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2279FB-51F7-4762-92CD-571539F51E1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E2FEA5-1B3B-4D6D-9210-47376622071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7ACDA9-B996-4FB3-A8A3-4D9D45F3EF6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1E71D5-8246-4CC1-925D-4ADCF95B19C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5ABE31-E14B-4998-BA69-A0CD465BC80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114B8B-1F35-4BCF-B5D0-65D8ED9DBF1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45E02D-E4B7-4DF0-B7D8-30293413FE2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C22CB3-F073-4335-B867-65C8E32E860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BA8BA7-C3A3-4A87-8248-A060C0381B2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B4F734-4280-4245-8848-D0E5F67623B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4F0996-E4C6-49FC-B26A-E898E82B342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A1B3783-E351-47CD-A92C-991603F9834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579E68-7FE0-4EF3-8371-A8C66AF77AA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7C23B7-3F4B-40C5-A175-A7045CF5485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F536672-378D-487C-AC20-6EC7302344C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B7970B-C4AD-498F-8FB8-1599AA82C87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4215BB-3548-4C0A-8369-559B07579D6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FAB9C8-F588-40E4-97E7-0E2F8ECBFAC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C73F5B-43A9-40F1-9C8A-4046303CE28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CFA75A-D951-4327-AF26-D0A282AE193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ED9488-8D21-4807-ABFA-FF85183829E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498B05-6E7A-4543-9FA7-3571B6F5208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9B6110-75D4-4C0F-A532-E78EBF1C1B0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5C6C70-2015-4270-B306-556FB77E05F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D8A642-13EF-4C51-9C43-FC3E4852BF4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1FF024-62E9-4E14-AC74-90C4BEB4393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F9939B-DB48-45FA-A3D8-7F7B1562A3F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CC8EA6-6089-40B9-8636-3F98C9F37D6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23B4E3-6BCC-4728-A21D-56DE252440D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CE946E-6D4B-4928-A969-4E6258611E2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25885C-BE27-4B51-B702-37E08E1A742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8EAEB1-CE59-4AE6-8F1A-E3ECB7E7F33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BF4E7F-919C-4C06-B97E-5D53110214B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968240-5141-42F9-A7F4-314E3BC2A9C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1514E9-30E4-4CC9-A40B-9E5D57BF23B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750D8A-359B-4CDD-BED5-4F11C22C23B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096693-1D7A-44CC-A32D-95ACAE38242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54DD75E-3667-4C02-8FA0-E3563099E4E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3AE619-FC0E-4792-9E4E-8FA1E7700E1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91A837-1097-4C68-9AA8-E23591209A7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7E8E14-DD81-4E5B-B92E-4C7FE6EEEA3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373B9C3-B287-4EB8-B124-BB92E72325B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30E3CA-E2F6-4801-A062-556C68F27A2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71DB88-0877-4D74-A8B3-CEA529A50B0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4F51C3-2BB0-474F-B959-BF6D2B9A768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60D12D-3F2F-421D-8663-B677F65530B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F85134-2A18-4BDB-89C5-E0BA67AC928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12E3E6-724B-4606-87AD-373B8530516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6FBF7A-7881-435F-A147-D0ACC912BAD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D0606D-5EAF-4C28-864F-F60BC3851E2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1572AB-A792-409B-AABD-C018B7841DB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197E29-54C5-429B-904B-8414B8B858F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DFEAF8-16D5-402D-BC72-BB40FAB8D37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1D91AA-400C-4CC3-B450-C0E84D2C4D1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17C214-7109-4C30-835E-CAB8F9C7A85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AF2312-3B8A-40D9-A293-BFA790CD228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CE2DD4-B5AF-4625-BD0B-E0909B4B454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D89A3A-E02E-478D-A2EE-D377125C50B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2EFC6E-101E-4C76-81D4-F8F3EA1B47C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F32A2E-906D-42F9-8516-DBA5A4083EC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B85BCD-B2E4-4D17-A8DF-3CEA2FE480C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21EBF2-52CD-4FF5-A8E1-F497488276B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A56D67-C08D-4507-A860-0150D30FBFE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C96D6C-9679-437D-BB1E-EB5BAD7741D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2E3AE5-1101-40F0-B83B-5A92D4E43E5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617F53-2CDA-4890-9A0A-4DE197F03E0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A93AD6-FFBC-4FC3-BFF0-80D1F36D1AA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1F5FD6-8C37-4316-8544-9E43F05324A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F11D0D-6A11-4C36-984C-44B0A3AFB4E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CE3F86-4FBA-41DD-B706-EAA112FEA5D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DD64AE-3F1E-4A74-8818-0C608EF9A0B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0EC971-9095-4E6F-8471-CE21D235DBE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EA9391-BCC4-488E-A202-746FF3E4D04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BC968C4-08D4-485C-867E-D6FFE7106E8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4CA688-185C-4319-900C-F638E2E95D0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5B47C4-8F06-40C0-B553-7BA2A04FEF3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5B9765-3A48-42AC-9AA3-02BD8013909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796693-60FC-44DC-86FA-846949269F7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87A99E-1BA6-4FBD-A102-6A0414CE325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90F6FA-E908-443F-B21F-6561F822695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513870-F2F9-4BB7-AA32-FF92DC8FC71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29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DB2792-D7EC-4C57-8DE6-3CFE825F3F12}"/>
            </a:ext>
          </a:extLst>
        </xdr:cNvPr>
        <xdr:cNvSpPr/>
      </xdr:nvSpPr>
      <xdr:spPr bwMode="auto">
        <a:xfrm>
          <a:off x="0" y="15240"/>
          <a:ext cx="1169289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ACC7B6-2FC5-4A98-8A9F-F209D1B055C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C3D434-4772-488B-8BDD-7950B2B476C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17EB70-4AEB-42FC-AB13-C504B05EC7A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28B92E-F95D-4E69-81E2-FEC2F985C15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0E2964-4A40-4E53-AC75-527A1312402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C574B7-00D1-4BAB-AFF8-8F717E09FA6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6EC679-5C6C-4AE5-878D-38411B4FA6A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8A7F7B-1ACA-40EF-B2A8-38918315D14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4BE7E7-118A-423E-90AB-FCBB4C76165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B124DF-CE1C-4806-8AAF-B5DE2C552F5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5B4B8C-79CF-4F44-93E5-78369C38D94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150917-77E6-4F7E-84F6-7E6FC083E3A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4B2DDDC-B269-4024-AC7A-73F0B26D42F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B36F68-7157-4E20-916E-FFC640FB5ED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ED0F0D-249F-4D62-9A32-0D019B6494D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78AD79F-2B70-4C2D-9A8E-EFE13DE0F97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CD3FAE-FE06-43E4-85BB-95D830B2E1F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FFD1B1-1D6C-4D80-BE07-EFA6C201036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36D0CB-8ABC-47C9-8415-BA488328331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2C8D6D-6823-4321-B7B8-B113B53C2EB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21AF17-63C7-4DF4-8B87-134B35D2208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E566B9-6B5D-4AD1-A707-35305B5F064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CB600A-B64A-4002-926F-5E6B9E6AADF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1BE930-4605-4A0F-B6FA-9FB57C30A2F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304800</xdr:colOff>
      <xdr:row>1</xdr:row>
      <xdr:rowOff>85725</xdr:rowOff>
    </xdr:from>
    <xdr:to>
      <xdr:col>5</xdr:col>
      <xdr:colOff>608329</xdr:colOff>
      <xdr:row>1</xdr:row>
      <xdr:rowOff>602615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D1073D8A-FBEC-C407-C220-AEB876180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38125"/>
          <a:ext cx="1979930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7BEC10-CA2B-4664-8140-E360B468E3D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808E1D-8039-4E42-BD83-1ECAEBC62D02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6DA4CA-75A4-48EA-B253-F69A17053D7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FCFD05-585F-466A-AB6E-28169809D10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B0A0C20-7FF2-4827-B4FD-0EB65E6F55F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6286D8-46B1-4A17-A953-087EE6678767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6D9BBA-85ED-44DC-8EA2-9FB02771D5A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CE277B-021E-4130-9A6A-BB2D6DB5041D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6A75B2-3CA4-486F-8FD8-4EB10CB1B6E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563116-681A-4EA1-8222-B00EE64F5EF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F19631-4C28-478A-AF66-580F7FAEE93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92C0A7-E712-476F-BF71-8B2DBA7716F0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D289997-4ADD-4921-8BD6-6A46921D0D7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BA8BD7-DDEF-4006-963F-E86B71FD886B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261B66-A6E5-4E07-9B93-DF8354F8C6CD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4FCEED-673A-4BEC-98BC-1046FD2288B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A8CF15-C36A-4799-8EA8-A2F2B433316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15A546-0F4A-4AD4-A3F9-ECAC118CAD2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B72211-3127-4C37-8DAA-BA4429D93A2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8FF063-2B29-401A-BBD9-2B925E2A6978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E7A987-8AFC-454E-B871-8B648030CFFB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20735A-CB02-4F6F-8583-581EAF280983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5D6810-6841-4667-91B9-200EAA6F073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CBFE95D-36CA-46EA-9DCA-3E0D6F3EBB5D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E93B5D-BDA1-4539-8811-E7E798A1C7DE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7BE761-0BFD-4B08-9A61-6AC46589CDB0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B74B4B-7EB6-47B7-BD5C-1EDC6676069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2D1041-E421-4671-B32A-B2D631E7D4C8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CFD1F1-B47D-4D46-9362-93C67DE5EEB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6DA0BD-F538-4714-8BA5-4DB4A414F05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57753B-EC74-410A-AB4A-24FCA0D783E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621BBD-7801-4867-AF3B-FCB63066E18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9C758F-B709-4FA8-B644-E81C890903A7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E5FD18-01CC-4A88-ADF5-68C897131740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19CB0C-A970-4C0E-9AE3-DD724D2D117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9068C4-B719-4510-A7F0-4DAA5F758C83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5D4817-4CAD-4E17-8383-65C5DB7759E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93ED00-4AC2-4DAE-A246-C7939E8DEE0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25F158-9BDC-4A9D-8169-14BA9766A99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F8C7F0-9C0B-44FC-91D0-0DA3195DC94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075386-E1CC-4B7F-BEE4-A173BBA3AD77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F7503D-61A8-4F46-BA1D-9CBADF6084F0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8AA811-4C03-4629-91AF-240D68F9721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4A92D5-8A74-443A-99AE-F97BC12AA9C2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00782B-1E2B-43F7-8EBB-D7DE96BD487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6BF5C7-C320-480C-8F2C-E163C62FE168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C11910-C750-466F-95F4-456DE7866CE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F40F33-7367-43D7-8424-799A8B6951A0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B7B2A1-90E2-41FC-A487-52122D03D252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8BC247-707A-4B3B-9247-474DCBAB03F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B9AB90-BB1C-44BE-91ED-E61265E3B9E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56E72C2-5300-4D85-B02F-24ABCDAC119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35705A-353B-4825-8F12-152F48DAA5A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31DA0B9-8B24-40E9-9F5B-536A3DCEEC0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D1393D-2899-4FF1-8924-C0CA0554911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5A199C-B0E0-4D84-99AB-259B906D11D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B4F775-169D-4B21-A997-58B09D23B3B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5C67FB-4FD3-4F2A-9D18-CF9A7E67F8AF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2BCDCD-4D00-4A76-B129-3AD7B6D6821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49989B-F481-4D4A-89E7-96E2891AF8E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2D6714-70C0-4156-8287-847EEBAFDBA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B1F479-8A15-4CBC-A37E-01E9D4861CF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63BDF8-9EF5-4540-9200-3B079A95983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3F4AD7-F0F7-4405-8093-F10EBD2F396B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6D248A-4700-452C-9BEF-F4572AC1FB47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CEE1E2-FDE3-4831-BC83-10C7F8201CE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1F5F57-A15E-4F32-AD0D-76D7F6FFC063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D5B428-D5B9-4BCE-A17F-E902FCF5F22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0D090ED-07B0-4C47-9150-79C096F022E7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700EC0-8670-4D94-AEC2-05291D0E7F3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221289-1966-4CD0-B944-EE7DE3D591D2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0E9AF5-4214-47F6-AAE9-76F98D632A2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1BA883-8126-4506-AFF9-94CD496EC13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B9396C-9925-4017-AE73-B948814ED51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BCA06D-4249-44CB-A1AE-CA4BAFED8BF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12765C-EBFC-46D7-B00E-8947E1EB6B5D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8D9020-33BE-4B30-AE3E-449E3AD0266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0C244CA-27AF-4CAB-A984-4BA2AFCD16E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0EDED0-B614-426A-8E49-D3DCE626F9A3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05DB96-A063-4AD4-B3DD-7FA17CC8455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E6067F-2883-404D-96D7-7C173670233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CD3B39-405C-49FC-8E52-E21172CBEC62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25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A761DF5-97CB-4CA3-AD4B-EE713B509A6D}"/>
            </a:ext>
          </a:extLst>
        </xdr:cNvPr>
        <xdr:cNvSpPr/>
      </xdr:nvSpPr>
      <xdr:spPr bwMode="auto">
        <a:xfrm>
          <a:off x="1219200" y="158115"/>
          <a:ext cx="16588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84B2BE-8A94-4065-A218-95D6EFFD584F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7C914E-0973-4263-B187-ABA40D505861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5EE5818-5D43-41C4-8EED-C1A066BB9B9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0C34AD-D078-4E97-A229-0FA9D0F7F049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3D8440-9B5F-4AB7-A615-12E6C8CF54BC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749E1F-AB1A-4CB2-B347-6E6289FFA48B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92AD89-6251-46C4-B35E-513B1E6D706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F8DFA0-8E7D-428A-8490-17506B466C5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A6CE7D0-963B-4915-8E4E-C171657E56F6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96F11A-B7DC-443A-A904-48327F029F8D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F3DB6E-2D8F-43A4-A784-8C31C3082323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5D8B4E-EE21-44D7-A429-482B18B032F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313A56-0132-4344-8509-81EA9276E75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56060C-B28A-4832-8E9B-440983A41195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1F016D-4242-4960-9D22-2FDA59901A7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DA4883-B431-46D3-AE04-2CBE4A3730E7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FD29EC-2723-43A0-A87D-2911B8F4E08F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216BDD-9A71-42C6-98DD-5835D02E541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7F237C-B320-40F4-B37C-827A687C822F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9676F7-2DBC-4B4A-A7F1-7DDD58A26A70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3A051A-3C4C-4D8D-878F-766C42EDCA1E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7D8E75-822F-47D9-94B0-922A40B109D0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A6EAB9-71FD-4775-86B2-36DA70824384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6B2EB3-BB56-4DAA-B52E-BB7D1AB68B7A}"/>
            </a:ext>
          </a:extLst>
        </xdr:cNvPr>
        <xdr:cNvSpPr/>
      </xdr:nvSpPr>
      <xdr:spPr bwMode="auto">
        <a:xfrm>
          <a:off x="1219200" y="161925"/>
          <a:ext cx="16706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304800</xdr:colOff>
      <xdr:row>1</xdr:row>
      <xdr:rowOff>85725</xdr:rowOff>
    </xdr:from>
    <xdr:to>
      <xdr:col>4</xdr:col>
      <xdr:colOff>608330</xdr:colOff>
      <xdr:row>1</xdr:row>
      <xdr:rowOff>602615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5CC664EF-4C47-4CCE-BDE0-C439814CC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28600"/>
          <a:ext cx="197992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7AD7C4-0113-4220-A693-FEBB5ECD20A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912B57-3D62-4E73-81E3-5FCFE804F5D9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23A8F7-37E7-4AE1-8613-E2D2D1A0FD3C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B44987-D893-4B95-88F2-2FFC11EEE967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B43DBF-2010-4CEF-A968-A961D33F696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DDD91F-3CEB-4A1D-8D4B-631B716C1159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76C758-478A-47B5-8139-B2096E90DA1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75A7DF-2BBD-496D-9442-D037D5793503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0AC4C8E-6E1A-4943-90CD-A301011BC39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3B522B-03AB-41CF-B1E8-92DC0AA78AA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FBE05E-40DD-4550-AF5E-4E7791FA464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47234A3-FC34-425C-92F0-2956491D9E0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A9E15F-2EB0-45C9-A00D-D02EA6D2CAF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ECB8E0-4D14-4F62-B95C-A40F5ED6B9B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92160B-E253-4783-BE3B-B91C561B169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D1DE93B-9DB8-43D1-B072-6A18FD8C092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65F742-E571-4D88-AB6F-9FF9753AB952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EB36A3-2D39-4E7C-9952-7E628FEDCDF7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E96146-A3CA-45F0-9DC8-FE7BBC0B3D2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2A6524-0E9F-49DF-90D7-E20FC247F3D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F1D0BB6-39BC-4B8A-9D92-58DE4971134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B8E9E2A-BCD4-47A9-839D-068C834F93BA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FB244A-04D9-40BD-9617-DA9CC460351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7B475A-9767-4083-8527-726AED93570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564238-C55B-45B3-8E26-33145CE37AC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FE19CD-5EF7-4764-B367-5A5511A6A5BE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D22B41-A609-4A34-8E58-34490FC8FE7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D34C2D-CB99-424D-98E9-C99C8D9CECB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30E40A-C9B0-4ECF-B874-4849A47C21AA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66DDFB-BEC9-4C92-990E-210C4CF0D716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BA2835-F462-482D-B1D9-4BBAF750114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00796B-E2A3-496C-8F28-E6CFB157BEEE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844DB4-6CB2-44C1-A330-51837834E6A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9FC41B-51E4-434A-995E-2AA45F0D83B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7029E7-5E7E-44A8-826C-1964332D541C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D75FE2-D9BE-4DA3-AAD6-F22B340477EE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44CF18-EC76-4378-8EAF-0591B2E7F2E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D8B0B4-E98F-4B28-8876-769EF78FA4B2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81D24A-F49B-486D-82CD-B7B452253767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65CD2E-951C-45F7-94F0-CCCB133B4EEE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672315-3A1F-42CD-BF82-B57E7EB0A07A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EFD9B54-0826-4C83-8001-DAD1E58E5E9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AACF767-5798-4151-81AB-2A56917DB6D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16EE87-8A3A-4EBF-B90F-015BAB5C3276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2FD8D4-AEAB-4879-AC00-93F526A62D4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D627B8-2209-4890-B1B2-D06FB71EB48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D5AE02-9327-4E4B-BEEF-E63FFBE2550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3EFAA4-C6E8-44D5-B223-F7F4A97861B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63CF79-AC13-4659-AB26-4FDDE41844C3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0D8765-90DF-4DC8-8626-B7791123295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004DF1-8FD6-46D7-A01B-9D5683BCDDF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E283A25-F295-40B4-A701-1FF87E30D64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B91BE5-1B5A-4FC8-9171-873BAE66B662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6E78B8-E20C-42A2-A1E0-86B886EEDA2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F2ED98-05CB-4061-B78C-47BF82F4592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63CBE0-D8EC-446A-906D-1C777AB6EA4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90CE05-E16E-4D7E-8BBD-F07985436E6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AA7D72-8FEF-446B-8638-BE19010F027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E8FBA5-FD37-4E1B-88DF-8A369C73A21E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460F15-39C2-45AF-9C0B-998F3CA88959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F831B6-A58E-42C2-A44F-ACCD811DFC5C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FCCAAA-760B-4A29-9387-03BEC295761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89D150-51C0-4419-9F2A-A69FB696C5AA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A69CEF-8335-4610-AAE8-9FEB58F4FE66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903BA2-F77E-4EEA-A824-C13F2D39CEF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386D52-A9D2-45C5-B24B-F44400962046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9B1CF8-ED1E-4E24-997D-9F0735CF86C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41CE95-28AE-47EE-A31D-CFF60BAD5AD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F3F8A9-78EA-4746-B1BD-710CE942CBF2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726F64-A51B-46FC-A061-A455CE7911DA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633C73-7D14-4604-B1C2-793BF25FDF54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B5CA6F6-4ABC-4BBF-AC9E-C700EB097F0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2EAF77-5B72-4110-9F96-8E6C159F04E6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D8B072-C62F-4ED2-AB2C-2B7ADB93E283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4BEC61-66CA-4D29-AB5C-AD29123E247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7540B42-F8AE-453C-B48F-AC77CFB96D9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ADC6A5-DDFA-4599-A216-FCF4C22B1836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8924D3-762B-4D82-A369-CFDA3D87843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BEB2924-5B72-4961-BE2C-F186BB7CE75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D460BA-AF89-4C2E-A3AB-EC02844019F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ED0C31-2ED9-4E1B-81AD-8121D1F77E84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ED5714-D5B0-448B-BF12-A6E1840A987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29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4C6091E-CBBB-4D97-AC6A-F7562D3E99EC}"/>
            </a:ext>
          </a:extLst>
        </xdr:cNvPr>
        <xdr:cNvSpPr/>
      </xdr:nvSpPr>
      <xdr:spPr bwMode="auto">
        <a:xfrm>
          <a:off x="1219200" y="158115"/>
          <a:ext cx="15588615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C47C19-544F-4F6E-8A91-BB80A7746BB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65E094-2521-45F3-829C-8A4306FDFEDA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330F55-A63E-45F0-B74A-7294E47FF61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CC2D4C-52C9-4773-B23C-A8FFBF0A58FB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00E60A-EB78-4CC2-A9AA-D27119E0CD08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95A393-7609-4339-B63B-86C46CD6AA29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5B8A5B-1BDE-45B3-A58C-73ECDE2EF592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CBC602-3FBE-4968-B658-16300117FC3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DB2946-E990-4A49-A697-305D85453CD1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10A726-8C91-439A-95E7-2692154DE684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BC3B69-BC67-4783-93FD-D09A05153D4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A963F3-C543-4F3E-BD17-8E3A7D43C47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78CDBB-7009-40AD-B579-964B4BB1D633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4D2B4C-AB30-4337-909C-0374245E82DE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1C7A72-E4DD-41AB-AC93-C8AAE11842F0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EFB0FB-C245-4B60-B22B-1C4FBFE48A6D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4E00EC-A6E4-428F-BDAC-C0146A6A778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0C0F9F-045B-4BAB-BB18-82FC957CB87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C9E726-48BB-4F40-86AF-64164BAA2C55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8DF8C8-8E6B-4521-9A12-DFD2B753E662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54DF9A-88E9-4808-A844-B7DD5688E93F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68B5F9-6D02-4843-9796-5B15315F2AE6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12298D-D3A8-4718-B5D8-80E8C71CEACC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0E4D47-C38A-4738-87B0-2261AEA64912}"/>
            </a:ext>
          </a:extLst>
        </xdr:cNvPr>
        <xdr:cNvSpPr/>
      </xdr:nvSpPr>
      <xdr:spPr bwMode="auto">
        <a:xfrm>
          <a:off x="1219200" y="161925"/>
          <a:ext cx="1570672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304800</xdr:colOff>
      <xdr:row>1</xdr:row>
      <xdr:rowOff>85725</xdr:rowOff>
    </xdr:from>
    <xdr:to>
      <xdr:col>5</xdr:col>
      <xdr:colOff>608329</xdr:colOff>
      <xdr:row>1</xdr:row>
      <xdr:rowOff>602615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CEED03F7-BFDE-4CCA-ACE9-204E8AD67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28600"/>
          <a:ext cx="197992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E288A2-A36A-44B8-AAE7-0C348B3F5198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D10FB5-C942-471C-A2D7-5153C0F531C2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986BA4-030E-4499-980A-9470B8062152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9000CD-A567-461C-8970-C08EBAD3B2CE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00011B-AE06-4A62-8A51-0489B385E0DB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D3BE0B-ACCD-48D5-A56F-65EE9B670D7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C3A969-611D-43AC-8AD2-18C8F0D02988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612D73-CAC7-445A-8BB9-E395A51E5EB3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A8A650-B69B-4E3E-9019-EB56586D2F7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333976-A13C-4B5A-A82D-0E671130DA76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91D31D-5562-45C5-952D-1291CE30DF5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A2CF91-6CA3-4FB8-93D5-ABAD9290CB7B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21C09C3-1A52-4328-99C0-D6DD0DA04859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031EC6-CFBB-496F-912D-7DB8BABEECB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64BF14-72F1-4A93-976B-C2CBB0D1CB39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B51362-2699-498B-A383-DFA0DA13D660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F518EA-4B55-4638-B68F-4B61E41C019D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A43D78-705D-4F20-95F6-16AEC76BC4A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F5F4DF-482B-4072-8B01-98AEAC5ED4D2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DA2FC6-5B36-442E-88F7-F9F7D7DCFF17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3D8F20-F679-40EB-8A9F-01FF7492961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587C6F-5EE8-4742-B406-41D35B876F53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357B03-9879-4CAD-9FE6-DB137C27795E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25AE062-CAC4-49BD-9EF7-1DF54373D940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2F709D-EE98-4367-8D9D-B0BAD75D8408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AFAAB7-F456-4CD2-B1DD-D72CD0F18846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B23F46-A49C-4E01-9D44-809D38DD7F8E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47868F-830A-42AB-AFC5-3EDB5686AB84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89E897-528A-4957-9808-88D1260701C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DBA8DE-FA6E-42C6-85DD-B64290A5F714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B6A887-7198-4017-9C41-0C8B7288071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2CA8FC-FC35-44F3-A759-B39122B235AB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8B9337-AF17-421A-A54C-BC39766ACC98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CBBBF4-4409-4FF3-803F-14E6401A9FB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15E9D8-EDEA-4EA7-89EA-3428061AA0CB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E8083F-3997-4388-8539-FF9CC6D6A9B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D83A88-5D7F-4222-B5CD-C9C9CC9EDA0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28D48C-3CCD-401A-9BE4-8AEB614682B7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5E939F9-3172-4F01-A47A-59D81625D7F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06BB2B-73B3-4520-BA0C-D5A1D58DF04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1707F7-D4F8-492C-8ED8-5537F0E1CA0C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0212D6-0602-4861-B20A-BEDEA999503D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751D4C-7C9F-424A-9335-14CECEC93372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FE4EA1-C46B-4BCF-B65F-F3951BAA01D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698C9D-A004-45E8-88E1-FD7C16AF2BEC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237D25-D0C6-4597-B7EF-BEBE6FEB1DDE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28A74E-AF75-4636-8CC5-9AF8058C937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AD9679-4127-4C07-9CF2-9D5CF39A5FBF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F5A105-F24E-4F49-9007-A5A4EB199F96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230FA5-D4BE-44A7-BBF9-AB599B6E33CE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426086-ECAF-4529-8BBF-538268733D98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F8EF26-BEAC-42F6-BBCF-BF235A17674F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34E890-E3B8-4F7F-B23A-0EBC6D37622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7265C0-51B2-484E-93A6-C1FB91CFB8D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C4C9E9-6865-477F-B6A5-9EBB1292FC0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C63CF4-38A1-4943-B260-E6103F346B7F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DCCEA7-5B63-4170-AEBC-8D9B285AF316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469DED-06D2-46B0-AC74-019CAEFAC020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7F8CE0-BEA7-4514-891C-EEE2D35CDBE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AEF0D56-99D8-4467-B3AA-3CA2CB2DA07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9DD275-AACF-418F-91B1-6588F2237DF2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BF4791-349B-43ED-9978-A6F04A7F53AB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B05E45-FD95-4874-A1CD-6C8DB68D3C5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6E1210-DA75-428C-9776-8542A38E7C0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8BB25F-D913-484D-9915-36EF4625F2C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072AB9-5733-40A4-8CDC-CD8EC0D0667F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7F007D-9C29-4A05-BBB2-63418E1EF0D3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568337-599C-4A2F-A782-C2309F0D452B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6B8247-8713-4B74-BCAE-E62B2E67C4F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D7E859-DF7E-4EA2-A924-12D5EC7B816B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2632D2-400C-4DA7-9CF2-3585536AEB5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3D9106-4A19-47F7-AE34-F43801284E24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5083F56-CA00-4BC4-99BA-B426D089BC1D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29EDC6-6503-45CF-AE7D-256C6758BFEF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8A5A47-10F5-4C7D-AE2B-FC5015A9672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F26BD1-23F2-41BB-AE88-6A6120F1B29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DB9FD8-D512-44EB-ACB2-6CB49685C9EE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A66FD8-0EFF-4994-A8E5-08C7E3AE6DD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046FCE-10F0-4AB8-984C-20A6ABB21ED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9992B7-6F78-42A6-BA9C-484010D51E40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A34821-BFB9-49F7-88E9-9BED5A0D54A9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2CD1D8E-D60A-4F80-829C-40014CC2CC46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25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A52FADD-55F3-43FB-8D1B-A997CEF36F40}"/>
            </a:ext>
          </a:extLst>
        </xdr:cNvPr>
        <xdr:cNvSpPr/>
      </xdr:nvSpPr>
      <xdr:spPr bwMode="auto">
        <a:xfrm>
          <a:off x="1219200" y="158115"/>
          <a:ext cx="18465165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EB03E4-7A04-4F32-8538-ED0E2421E9D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6F71E9-820D-4FB2-BFD4-A8B803C2EDFE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90E52E-46F7-432D-81CD-8798DDE1F9DF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53EEA5-45EF-4CE3-8660-3BDA59616A52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63FFCD-DDF2-4CC9-BB94-0F73E0FC2FFD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47F687-7F9C-4545-BE06-34C42DA59BDD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EC9700-803A-40A0-95E4-963310596DB0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C91BB5-57B7-4CB7-954D-DE521F03940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3EB479-AEE9-47B9-A908-47A3AFA8FD9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053337-3D49-42A0-8E67-907410184C5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4806DA-34EA-406B-A5A9-1EB7E4EA86D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F6009C-CEE1-42AE-88D1-B3251933ECA2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B1E914B-0A28-424D-A903-C3F87480600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31C6EB-B04D-4D0D-B883-C9CE313C69A5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41EF1E-480D-4DEB-9D88-6DDF918F4B87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6C6A2B-AD64-486E-AB12-534AB7166DFC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791F39-D1A1-4C88-A8DB-6276139D3D1C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E818A2-6D85-4ADA-A138-FA820F8965D7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338720-48BC-4649-A7EC-FF66D3ECECC0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779960-612E-414F-9192-E11D52027674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749A16-438B-423D-B80D-1982D606F25F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B9A08F2-69C2-4BD7-951E-88D6E036E426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3FB5CF-F56E-4152-99B5-55BD150CB891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25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ED321B-5AF8-4834-96EC-9A6C935A977A}"/>
            </a:ext>
          </a:extLst>
        </xdr:cNvPr>
        <xdr:cNvSpPr/>
      </xdr:nvSpPr>
      <xdr:spPr bwMode="auto">
        <a:xfrm>
          <a:off x="1219200" y="161925"/>
          <a:ext cx="1858327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304800</xdr:colOff>
      <xdr:row>1</xdr:row>
      <xdr:rowOff>85725</xdr:rowOff>
    </xdr:from>
    <xdr:to>
      <xdr:col>4</xdr:col>
      <xdr:colOff>608330</xdr:colOff>
      <xdr:row>1</xdr:row>
      <xdr:rowOff>602615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039E44AA-B242-4C31-9F0C-32327F5B9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28600"/>
          <a:ext cx="197992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99979B-1B17-4E81-B62B-AA8DC52F5AA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6F976D-769A-42E0-840E-CB9B2DEB16F9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470CF07-319C-438D-A06F-2E970B9B5E8D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48191D-2CCF-4D64-871A-965AECFD0798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9CB50F-B2C5-4D05-B62B-FC35AD019259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CF3CA7-F5CF-41C1-9CEA-B14CAF4A68D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5FFEC0-0185-4488-B12E-32B17850DBAA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754A63-2622-4E8B-B10A-3092B93B14A8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550E86-FDCE-4117-8E80-5442707039AA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45C6B71-D521-4988-86FA-BA32D4C5D9A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994B39-10DD-4A4F-8D55-96BB64BDD18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A19420-A553-437C-8A2D-217C6E7E1496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DE1C34-7D19-44EE-AF0A-B96206C1E597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EC526C-57DC-4AEC-8D75-CD504B56C638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E2F084-FFB2-4C72-9E42-F3496D225517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C6962B-BA22-4239-A958-B89BFC5B2F63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45B775-1DD2-496C-9A70-9256A91F8141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C755D1-C469-4AF4-BEE1-63B6284D3EC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5895C3-A1BA-4E18-B0B0-DA677CFC738B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E4A7EC-17F7-45F4-84EF-ED456BA511D9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DB5D2A-4D4F-439E-8BCD-E1D8AC94A4B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4AFD11-B05F-440D-B681-250E3D12BC0D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6CD04A-C5D6-41CF-8045-BE2312D7DF7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177FFA-EAE7-4BED-9311-27032034E43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9DE5D5-3B41-4EE6-B60C-AAA6422DE44F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C4B6C3-1F62-425A-8541-79D5A87E8A8D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B673FA-4EB1-46E4-BE12-9141915CF88A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D612BC-EC9C-4311-A3BB-BB5DF53C2518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1C4410-B22D-47AD-BA64-6D4CE4A64C43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F03DF7-7DB9-4A2B-AD89-5F527CF76E8F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5E98FD-B0A5-431A-B5F8-D6DB11940011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71B445-2C84-46FB-93B0-C387826F3C0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1AAE45-5044-4A8E-BA33-216264E0C38F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3F8277-CB12-44B1-A05C-85A853A35436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18C0CA-8B3F-4DB1-BEFD-61097E047D01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D326DB-3E1A-409A-A6F0-1EAC50FBFDE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52B982-39DF-4B24-89F8-AEF2211D06C3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0B071F-B910-4471-A460-A6F9910E8C5D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67B8DF-4532-4C38-8644-358C57CC2713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49AF1F-DFE6-418D-A06C-FCB9B6345713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6E54A9-37A6-4E4C-8E84-566A27EDF89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4A703B7-085F-4E9B-BA02-B0794F620BAF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221BD2-014A-499B-A6C1-0BC0622A3C59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430A61-7431-4BE7-9E7B-27031879C835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8294F9-9501-495C-A32C-A47D78CECB5B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1FC4F5-A771-41AB-A544-CFB4CF21D79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11A211-9214-47E6-9E02-F552664FCBA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FB9A56-FF96-4DB9-A758-367A96CFE707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64E557-82D4-41D4-998E-E968029CECD3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4D5766-1324-44F9-93FE-1E716C1255C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777726-54A8-40D7-990D-DD052E016C9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B7EB40-0F23-4B29-9A9F-4C4B645438F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6E900DC-5F44-440D-944C-F256C445FAB8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844A0E1-FA71-4153-B935-B7CCB998C9BB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A408E0-CAD0-4ADA-8657-F003FA1F8D6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E290DF-B5BC-49BF-A1CF-5085A6D875F5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C2F8D4-0FFE-4C46-86AF-806666CC8DE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15B2EA-EF14-4DF0-88D6-1182CF77BF1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46AE14-024A-4F88-A3FC-A7D733E4C4F8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717523-23B8-492D-88E1-3CF71283E0E6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10C69F-9296-46E1-B08C-B902528C1059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60F6EC-5C60-438F-AF93-39F71F136C9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C0D17A-3A59-46B7-9945-D29B852DD39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63621D-EAC6-4131-A222-28B08A5C0CC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2AE87D-678A-4126-8F31-A46E246B94F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F81D75-D0C3-478F-8E46-44A62911FF3D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725A13-86ED-4138-80DA-77AE16497AD7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A777DB2-8CB6-4C41-AC8B-CE291EE3F81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5A1BA3-9C7C-4D45-9923-FD3DE12867EF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675551-3458-467E-BF95-CA100A3529FF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25FE15-5F9C-4C56-86A0-A11E3F71F38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17648E-2CC5-4057-BE41-C826AA5C63FD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6479E0-F268-4DCB-B44B-8CE7A2432AFA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BBD796C-7F59-4553-A987-EBD0E918CCB1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3E97F5-2C26-42C0-AF7F-B0895C3AE5A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D9E919-CC33-441E-B625-D3F2D7E9577A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A7A8EF-CA53-47F5-8B61-AE4BF52CDF13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E6A34F-D88F-49FE-81E6-9E7A2DE5B7A8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0988F37-29D4-40A8-9218-81502E505C7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4763F9-67BB-4E1A-BEDA-E2DDE557F09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DC7171-142C-4261-B48F-C7D56646FDE5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AF37AB-0FEC-431B-87CB-79CABA5964F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28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9E2FB1-5A5F-47CD-B1A1-E110DF283781}"/>
            </a:ext>
          </a:extLst>
        </xdr:cNvPr>
        <xdr:cNvSpPr/>
      </xdr:nvSpPr>
      <xdr:spPr bwMode="auto">
        <a:xfrm>
          <a:off x="1524000" y="177165"/>
          <a:ext cx="17998440" cy="889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6DC72E-4461-4552-9618-B8BCA33C36B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5C5B75-6839-4C94-85BB-CD65A5B53BD1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842E51-4957-421F-87CD-EDEAE143425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388C4F-9E4A-421D-A7EF-BB413F8F267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17D5AAD-217A-44E1-BC41-34AFCCCD604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02CFBA-9AD8-47EA-904B-9C6C231430B5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A64037-CAAC-4855-886F-78CBC35EDDFA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C84457-FE95-4B02-9B54-923C914F634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71BE36-33C8-4178-BF59-58C9A7D0607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BDB135-E81D-4E59-B589-D917B7614DBD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04C494-82A5-4AA4-BF12-07A712E94577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5FA53FC-2053-43AC-B39E-9C6FABE338AA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7470E5-9D01-4C93-A9AF-A2488C47672F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7B053B-A8C2-41BC-9E0A-EFAD2EBD1716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8959F7-C44F-4154-B52C-E721DF64EDDC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C30ED2-7F5E-4BED-B0D8-A701FA5C2C9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8F1709-37A2-4262-9976-45E3F33EA7E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6E00449-D611-46B6-B332-2EC490BBB66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3146C7-E55B-4782-A847-47F07DC8F662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D4C74D-D6FA-4883-8DC5-F0EF365E4840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ECE330-177F-4F8F-844D-85E2C4C4BDF1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307197-3B11-44C3-9DA7-FFD08FC3F9A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AFD3B5-27FF-4EBD-B4DB-97C6D352BEB4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28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BCE7AD-CC86-424B-839E-F0AAACF1D1CE}"/>
            </a:ext>
          </a:extLst>
        </xdr:cNvPr>
        <xdr:cNvSpPr/>
      </xdr:nvSpPr>
      <xdr:spPr bwMode="auto">
        <a:xfrm>
          <a:off x="1524000" y="180975"/>
          <a:ext cx="1811655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149087</xdr:colOff>
      <xdr:row>1</xdr:row>
      <xdr:rowOff>115956</xdr:rowOff>
    </xdr:from>
    <xdr:to>
      <xdr:col>3</xdr:col>
      <xdr:colOff>609986</xdr:colOff>
      <xdr:row>1</xdr:row>
      <xdr:rowOff>632846</xdr:rowOff>
    </xdr:to>
    <xdr:pic>
      <xdr:nvPicPr>
        <xdr:cNvPr id="110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3FCB4E56-9EA4-47DA-B4F9-D1699718A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087" y="281608"/>
          <a:ext cx="1984899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B9A364D-433C-4933-8B8C-F13427C6897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CEDD7AC-9616-4995-8903-25D2D524498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DF9B29F-AEB0-4BFA-BFED-6067D244CC4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9E94789-1B54-4A4D-9318-403DED9B002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E9F5C53-63A3-4DAB-B9D7-B9976C164ED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926D552-D011-4A90-B02A-91484A0A950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C9849E1-C276-448C-826B-B3054616EEB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679C494-BE03-4499-BFA4-67BE5CC238C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49D72D5-ABD6-4490-9576-0E31FC8357D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DCC18E0-8C4D-42E3-85B7-AADFC994B38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08D0231-1438-47D2-83F1-67EF7506E03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D212FD-6299-4A17-BCF9-3590DA6E6F8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13D2208-1E74-4C6D-97CB-7A025D5DAD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5FE7215-33BA-4B15-8DB2-103DDDA444D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9ABAB28-6114-445D-AC55-C3EEDDE4BBA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ABA4BF0-6D83-46B4-AEF4-3F6EA29D425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BF282A1-61A9-4FFC-8C21-7457EF0F0B8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B6965F7-9DD7-4568-879C-A55643961E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7DAF5C-D540-4D0F-A47C-E9911334DD0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504EDDE-9BA8-4D92-AC08-D1B65574DA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3808707-7252-4DDE-AA80-0E77BD577B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F623BC3-332C-4E4B-86B8-BE6536E8D97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0BF29FE-F09F-40BB-AABB-F063A956667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555A5C5-0223-4C9D-AF72-7133ED2514A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09B9D1C-3971-460D-9069-5C60B731FF8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163AFB1-11E6-4E47-BF58-091A983BD86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4A3224E-ADAF-4AE6-977B-6EEF598341B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6F8BBA8-248D-453F-8492-348FA490935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726DA88-04EF-4CE1-A76D-CFE7088E5F9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E62D1E6-DB2A-4A6F-A202-C729AF1F616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A972CEC-5859-437E-AFC5-A7F66EA792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C82E983-5004-43F3-AF62-035B02D3740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9AE918A-AAD7-45AD-B8F8-2B8F64932AB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1F5984D-2250-4B6A-802D-57A6349EAE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52043AD-783A-496D-8D96-BA3D0036075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15E367C-5464-4759-8950-E101A148CCC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3D5A8AD-048E-435F-BB6E-C3659F0F66D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FF96662-5D0C-406F-B3FB-932701B684C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183F2B2-B13B-4076-BDC3-FFE9A3181C6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2902552-E263-410D-AA15-63B441D0917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8CA2BA0-C7A5-43B3-A6D3-2C88DC28AC6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84C68F6-7480-44B8-8DA6-1CFBE910EA2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E026D42-D4B5-4AEA-AF81-258C0531268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779E6A1-3B68-4630-B8F3-4EA6AF5A67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41493FF-2EB8-4EAF-BCF6-F9B838EC023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5698603-DEDB-4CDE-92F6-F89055F4FC0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0F5A78C-A39A-4D75-AA82-D2E1A58E37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954D664-14D4-4048-9F1A-93F1F918B96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4E6283F-4574-44B8-9B8E-42B4C42094B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D4BD3A-EB53-4017-9828-586FA1F7759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93FAAF5-9392-49E6-A59F-F1F3D9F06CF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A47E91C-12D8-4295-9446-2394BD75E67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1878DF8-3294-4AFF-A4DF-24A5FDA26F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EEE7168-E656-4BD9-97B5-0FEE7A6884A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FCA4E5C-ACD6-4581-BB6B-BE1F9664A21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EE1B672-2A20-484D-9D01-1C3F1D711A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650D2E9-46F4-430C-93E8-7A0B4E84F87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C451986-B22E-416C-9E3D-6D1FE079583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80C72D2-C77F-4A8E-8BE7-9FE3055BB3D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8DF3F8-7769-49AE-83E0-92A94F518F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B08FE98-F2DE-4B3E-BB41-365F9E665AC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4FA8022-8E28-43A7-95F4-CD0BD5FEC22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E0ACE84-22AF-4E06-8D98-4DDCE041721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06F4B24-9BFE-4571-89EA-013B92ED15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F70DAC3-40E5-4223-BDDF-B8E4293EB59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A6F9B84-E5AF-48CE-ADEA-1AA72DD1164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9DED1A-1F59-4AB4-94C5-28FBBF54B30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D7938B1-9CD0-4AED-9F5A-BBEF74542C5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5FA773E-A50C-4827-9634-C39B9FE8C25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32F9C22-FF7E-4AC7-BA8F-B09F7BC3283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D95BAF4-A380-49FE-A72A-A50346E3D29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9814A40-725E-439E-9B4D-0C2D9063522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2112D77-0A57-4456-BFCE-FA561DEFA5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B219944-E6D7-49B2-ADE0-2B84049064C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0AB2B44-0B3E-436A-8630-6105517E1BD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ACA4204-5BF2-4848-95BE-3586223A915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0A2C60A-6C84-41EA-9215-C5F2AEC6B56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A0CE97D-067A-4BBB-96D7-634A8B1D84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F9AB4B8-3E5A-41A8-8838-F7F242688FC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6120662-3A35-4CD7-8657-058A728567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01E6475-5840-4F9D-907D-290C14C5AC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D8F3D2C-270F-F522-3743-DE509C94EF8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15240</xdr:rowOff>
    </xdr:from>
    <xdr:to>
      <xdr:col>10</xdr:col>
      <xdr:colOff>533400</xdr:colOff>
      <xdr:row>0</xdr:row>
      <xdr:rowOff>480060</xdr:rowOff>
    </xdr:to>
    <xdr:sp macro="" textlink="">
      <xdr:nvSpPr>
        <xdr:cNvPr id="107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8687BF6-3CD7-A8C1-97BE-15F9DFF94E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3ADF8E2-F61C-6210-08FD-4E8015594B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4074C9F-42FD-A64C-3E46-F2388CE754A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933DA5A-FF5D-6215-4DD9-4FBD1268F6B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DE2A77-085F-A4C2-A51F-28FE521EA41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3F52F47-71BA-A8AE-F647-CDA93972DA1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B783F22-A7A9-2424-27FC-5C95464B586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A8BAE3E-E2E8-F557-1081-A01A9678037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7D586EB-4CCC-6303-E073-1B7ECD5A46E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783DCBC-EFA2-5ABB-E2CB-8774763805A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FEB7ABF-491A-71AE-DB84-EDCFB774DA1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49133A1-5820-40CD-D0EA-E2BA51A060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847B971-A997-9F68-2F46-5C8504FC5C0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0707924-709F-BEEA-5231-23A13338D59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FD5495B-2218-0018-F828-C971F423DD5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2BF1E44-067E-B596-37EB-9141660539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591D626-69D2-43E1-5EEB-8CAF5422885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4FD4470-1DFD-8E82-54B8-A4BFC62717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8BD096C-2018-0C25-557B-0BB2ACDC58F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C2C2CB9-658C-142E-AFB4-17FD952A228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DE2DB21-5180-57FC-55B9-DF0EF73B895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E1B0EA7-E054-3861-0A32-28B4FFEC74C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E22C1A1-B636-D7D8-D48D-47A19B5874F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0DA3420-F191-28D2-7259-E0B9A1C1E01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38CCFFD-99A9-EF20-9A80-647ABBBB401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DA7E18A-E544-D743-91A2-931DD9A938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135E916-C197-6CF5-83C7-C110B370C06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419D281-2767-324D-C705-A1EB4ECB921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6DEE372-E449-BBAF-F585-8A9F141529B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CD947C6-9A77-288A-1725-C89545B43FA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FBBA518-6FEC-7F15-F55D-70944C2CDA4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E8827EE-3B66-A956-B05B-4E21DE339E2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5BA3E61-2CF9-5565-71E3-24F65795D68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8159CF6-778F-125B-F0B6-F6257A19CB6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435E07A-234B-4C03-617F-83DAFCBF774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427CFF8-0439-01B8-36C6-2F5FF8BDDF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47DA6F4-357B-B647-8CF5-5F2089E250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0B00019-5C51-F307-EE3E-E9FE5EEDD88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12EAC06-2186-A25F-48CE-F35E4D9C910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8516F81-0A2E-5351-E7DD-8A620C57515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357682-C7DF-DA62-19B0-725DD6B189D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E59D3FF-A531-AD59-4504-92A1A2BF9C7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71E5259-7216-8A34-354F-637EA5BC1F1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311C2CA-BFF2-6CAB-76EE-FCA089369ED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FD48FFA-CE4E-D404-ABBC-38C77313591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7AA9B6B-16A4-297F-593E-5E69279A22C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29AE77B-E405-3D39-8CF5-D479C6543AD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120CA68-12F9-71E2-0C6A-D70664D57E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4231B5C-34A7-397E-E9F1-A0798DA1D20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E76B2D5-EE92-473F-E616-6B9D1D89AD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C4C5B60-ED56-E611-12F3-D483F0D837D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5D742EA-0B1E-83EA-37A6-3CC0161F09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D80E886-FD0C-5973-3AB1-064557DDF18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9D30DE0-769E-EAA6-E1CE-EA2479C731E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3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78C5961-97E9-04BB-7069-77C3CB90BAA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3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D978744-2DB5-87B6-F4E0-C6A425BFA95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3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A1A301C-4A74-BAC4-6437-2435CF4EB5E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3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B1C9C09-5A5B-E44E-9E9D-29F149E2FC6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3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12FCA93-8DD6-621A-5308-AA11A1C04B8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3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50FB873-B30F-32FE-D368-25CB2A4FFE1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10</xdr:col>
          <xdr:colOff>666750</xdr:colOff>
          <xdr:row>0</xdr:row>
          <xdr:rowOff>600075</xdr:rowOff>
        </xdr:to>
        <xdr:sp macro="" textlink="">
          <xdr:nvSpPr>
            <xdr:cNvPr id="1136" name="Picture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180D461E-A038-F107-6EB0-5B62D97B88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98E8F-5618-4074-AA0B-57E3DE81456E}">
  <dimension ref="A1:AN46"/>
  <sheetViews>
    <sheetView zoomScaleNormal="100" workbookViewId="0">
      <selection activeCell="L12" sqref="L12"/>
    </sheetView>
  </sheetViews>
  <sheetFormatPr baseColWidth="10" defaultColWidth="9.140625" defaultRowHeight="11.25" x14ac:dyDescent="0.2"/>
  <cols>
    <col min="1" max="2" width="9.140625" style="6"/>
    <col min="3" max="3" width="11.28515625" style="6" bestFit="1" customWidth="1"/>
    <col min="4" max="4" width="7.140625" style="7" customWidth="1"/>
    <col min="5" max="5" width="6.7109375" style="7" customWidth="1"/>
    <col min="6" max="6" width="11.140625" style="6" customWidth="1"/>
    <col min="7" max="7" width="9" style="6" bestFit="1" customWidth="1"/>
    <col min="8" max="8" width="12.28515625" style="6" bestFit="1" customWidth="1"/>
    <col min="9" max="9" width="12.28515625" style="6" customWidth="1"/>
    <col min="10" max="10" width="13.28515625" style="6" customWidth="1"/>
    <col min="11" max="11" width="11.7109375" style="6" customWidth="1"/>
    <col min="12" max="13" width="11.85546875" style="6" customWidth="1"/>
    <col min="14" max="14" width="12.140625" style="6" customWidth="1"/>
    <col min="15" max="15" width="9.5703125" style="6" customWidth="1"/>
    <col min="16" max="16" width="10.140625" style="6" customWidth="1"/>
    <col min="17" max="17" width="13" style="6" customWidth="1"/>
    <col min="18" max="18" width="12.28515625" style="6" customWidth="1"/>
    <col min="19" max="20" width="12.140625" style="6" customWidth="1"/>
    <col min="21" max="21" width="12.5703125" style="6" customWidth="1"/>
    <col min="22" max="22" width="10.140625" style="6" customWidth="1"/>
    <col min="23" max="23" width="10.85546875" style="6" customWidth="1"/>
    <col min="24" max="24" width="10.28515625" style="6" customWidth="1"/>
    <col min="25" max="25" width="13.140625" style="6" customWidth="1"/>
    <col min="26" max="26" width="11" style="6" customWidth="1"/>
    <col min="27" max="28" width="12.28515625" style="6" customWidth="1"/>
    <col min="29" max="29" width="11.28515625" style="6" customWidth="1"/>
    <col min="30" max="30" width="12" style="6" customWidth="1"/>
    <col min="31" max="31" width="13" style="6" customWidth="1"/>
    <col min="32" max="32" width="11.7109375" style="6" customWidth="1"/>
    <col min="33" max="33" width="12.5703125" style="6" customWidth="1"/>
    <col min="34" max="36" width="9.28515625" style="6" customWidth="1"/>
    <col min="37" max="37" width="3" style="6" hidden="1" customWidth="1"/>
    <col min="38" max="38" width="7.42578125" style="6" hidden="1" customWidth="1"/>
    <col min="39" max="39" width="17.5703125" style="6" hidden="1" customWidth="1"/>
    <col min="40" max="40" width="21.85546875" style="6" hidden="1" customWidth="1"/>
    <col min="41" max="16384" width="9.140625" style="6"/>
  </cols>
  <sheetData>
    <row r="1" spans="1:40" ht="12.75" customHeight="1" x14ac:dyDescent="0.2"/>
    <row r="2" spans="1:40" ht="60" customHeight="1" x14ac:dyDescent="0.2">
      <c r="C2" s="7"/>
      <c r="F2" s="7"/>
      <c r="G2" s="7"/>
      <c r="H2" s="118" t="s">
        <v>0</v>
      </c>
      <c r="I2" s="67"/>
      <c r="J2" s="67"/>
      <c r="K2" s="67"/>
      <c r="L2" s="67"/>
      <c r="M2" s="67"/>
      <c r="N2" s="67"/>
      <c r="O2" s="67"/>
      <c r="P2" s="67"/>
      <c r="Q2" s="7"/>
      <c r="R2" s="147"/>
      <c r="S2" s="147"/>
      <c r="T2" s="147"/>
      <c r="U2" s="147"/>
      <c r="V2" s="147"/>
      <c r="W2" s="147"/>
      <c r="X2" s="147"/>
      <c r="Y2" s="147"/>
      <c r="Z2" s="147"/>
      <c r="AA2" s="71"/>
      <c r="AB2" s="71"/>
      <c r="AC2" s="71"/>
      <c r="AD2" s="7"/>
      <c r="AE2" s="7"/>
      <c r="AF2" s="7"/>
      <c r="AG2" s="7"/>
    </row>
    <row r="3" spans="1:40" ht="18.75" customHeight="1" x14ac:dyDescent="0.2">
      <c r="C3" s="7"/>
      <c r="F3" s="7"/>
      <c r="G3" s="68"/>
      <c r="H3" s="72" t="s">
        <v>30</v>
      </c>
      <c r="I3" s="70">
        <v>46023</v>
      </c>
      <c r="J3" s="70"/>
      <c r="K3" s="70"/>
      <c r="L3" s="68"/>
      <c r="M3" s="68"/>
      <c r="N3" s="69"/>
      <c r="O3" s="68"/>
      <c r="P3" s="68"/>
      <c r="Q3" s="68"/>
      <c r="R3" s="113"/>
      <c r="S3" s="68"/>
      <c r="T3" s="68"/>
      <c r="U3" s="68"/>
      <c r="V3" s="68"/>
      <c r="W3" s="71"/>
      <c r="X3" s="71"/>
      <c r="Y3" s="71"/>
      <c r="Z3" s="72"/>
      <c r="AA3" s="71"/>
      <c r="AB3" s="71"/>
      <c r="AC3" s="71"/>
      <c r="AD3" s="7"/>
    </row>
    <row r="4" spans="1:40" ht="18.75" customHeight="1" thickBot="1" x14ac:dyDescent="0.25">
      <c r="C4" s="7"/>
      <c r="F4" s="7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113"/>
      <c r="S4" s="59"/>
      <c r="T4" s="59"/>
      <c r="U4" s="59"/>
      <c r="V4" s="59"/>
      <c r="W4" s="7"/>
      <c r="X4" s="7"/>
      <c r="Y4" s="7"/>
      <c r="Z4" s="59"/>
      <c r="AA4" s="7"/>
      <c r="AB4" s="7"/>
      <c r="AC4" s="7"/>
      <c r="AD4" s="7"/>
    </row>
    <row r="5" spans="1:40" s="12" customFormat="1" ht="15.75" customHeight="1" thickBot="1" x14ac:dyDescent="0.25">
      <c r="C5" s="11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117"/>
      <c r="S5" s="275" t="s">
        <v>77</v>
      </c>
      <c r="T5" s="276"/>
      <c r="U5" s="276"/>
      <c r="V5" s="19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40" s="12" customFormat="1" ht="16.5" customHeight="1" thickBot="1" x14ac:dyDescent="0.25">
      <c r="C6" s="11"/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40" ht="22.5" customHeight="1" x14ac:dyDescent="0.2">
      <c r="C7" s="239" t="s">
        <v>88</v>
      </c>
      <c r="D7" s="240"/>
      <c r="E7" s="240"/>
      <c r="F7" s="241"/>
      <c r="G7" s="245" t="s">
        <v>87</v>
      </c>
      <c r="H7" s="246"/>
      <c r="I7" s="246"/>
      <c r="J7" s="246"/>
      <c r="K7" s="246"/>
      <c r="L7" s="246"/>
      <c r="M7" s="246"/>
      <c r="N7" s="246"/>
      <c r="O7" s="247"/>
      <c r="R7" s="248" t="s">
        <v>75</v>
      </c>
      <c r="S7" s="249"/>
      <c r="T7" s="249"/>
      <c r="U7" s="249"/>
      <c r="V7" s="250"/>
      <c r="W7" s="115"/>
      <c r="X7" s="115"/>
      <c r="Y7" s="7"/>
      <c r="AA7" s="7"/>
      <c r="AB7" s="7"/>
      <c r="AC7" s="7"/>
      <c r="AG7" s="12"/>
    </row>
    <row r="8" spans="1:40" ht="21" customHeight="1" thickBot="1" x14ac:dyDescent="0.25">
      <c r="C8" s="242"/>
      <c r="D8" s="243"/>
      <c r="E8" s="243"/>
      <c r="F8" s="244"/>
      <c r="G8" s="251" t="s">
        <v>85</v>
      </c>
      <c r="H8" s="252"/>
      <c r="I8" s="252"/>
      <c r="J8" s="252"/>
      <c r="K8" s="252"/>
      <c r="L8" s="252"/>
      <c r="M8" s="252"/>
      <c r="N8" s="252"/>
      <c r="O8" s="253"/>
      <c r="R8" s="254" t="s">
        <v>74</v>
      </c>
      <c r="S8" s="255"/>
      <c r="T8" s="255"/>
      <c r="U8" s="255"/>
      <c r="V8" s="256"/>
      <c r="W8" s="115"/>
      <c r="X8" s="115"/>
      <c r="Y8" s="27">
        <f>Data!H13</f>
        <v>42.35</v>
      </c>
      <c r="AG8" s="12"/>
    </row>
    <row r="9" spans="1:40" ht="18.75" customHeight="1" thickBot="1" x14ac:dyDescent="0.25">
      <c r="C9" s="7"/>
      <c r="F9" s="28"/>
      <c r="G9" s="38"/>
      <c r="H9" s="38"/>
      <c r="I9" s="38"/>
      <c r="J9" s="38"/>
      <c r="K9" s="38"/>
      <c r="L9" s="38"/>
      <c r="M9" s="38"/>
      <c r="N9" s="39"/>
      <c r="O9" s="40">
        <f>12</f>
        <v>12</v>
      </c>
      <c r="P9" s="7"/>
      <c r="Q9" s="7"/>
      <c r="R9" s="38"/>
      <c r="S9" s="7"/>
      <c r="T9" s="7"/>
      <c r="U9" s="7"/>
      <c r="V9" s="16"/>
      <c r="W9" s="40">
        <v>365</v>
      </c>
      <c r="X9" s="16"/>
      <c r="Y9" s="16"/>
      <c r="Z9" s="38"/>
      <c r="AA9" s="16"/>
      <c r="AB9" s="16"/>
      <c r="AC9" s="16"/>
      <c r="AD9" s="16">
        <v>365</v>
      </c>
      <c r="AE9" s="75" t="s">
        <v>73</v>
      </c>
      <c r="AG9" s="75"/>
    </row>
    <row r="10" spans="1:40" s="8" customFormat="1" ht="23.25" customHeight="1" thickBot="1" x14ac:dyDescent="0.25">
      <c r="A10" s="268" t="s">
        <v>92</v>
      </c>
      <c r="B10" s="269"/>
      <c r="C10" s="233" t="s">
        <v>1</v>
      </c>
      <c r="D10" s="277" t="s">
        <v>2</v>
      </c>
      <c r="E10" s="261" t="s">
        <v>3</v>
      </c>
      <c r="F10" s="264" t="s">
        <v>6</v>
      </c>
      <c r="G10" s="265"/>
      <c r="H10" s="265"/>
      <c r="I10" s="265"/>
      <c r="J10" s="265"/>
      <c r="K10" s="265"/>
      <c r="L10" s="265"/>
      <c r="M10" s="265"/>
      <c r="N10" s="266"/>
      <c r="O10" s="225" t="s">
        <v>54</v>
      </c>
      <c r="P10" s="225"/>
      <c r="Q10" s="225"/>
      <c r="R10" s="225"/>
      <c r="S10" s="225"/>
      <c r="T10" s="225"/>
      <c r="U10" s="225"/>
      <c r="V10" s="225"/>
      <c r="W10" s="224" t="str">
        <f>CONCATENATE("GIORNALIERO - TÄGLICH  
(",W9," giorni/Tage)")</f>
        <v>GIORNALIERO - TÄGLICH  
(365 giorni/Tage)</v>
      </c>
      <c r="X10" s="225"/>
      <c r="Y10" s="225"/>
      <c r="Z10" s="225"/>
      <c r="AA10" s="225"/>
      <c r="AB10" s="225"/>
      <c r="AC10" s="225"/>
      <c r="AD10" s="226"/>
      <c r="AE10" s="215" t="s">
        <v>53</v>
      </c>
      <c r="AF10" s="216"/>
      <c r="AG10" s="217"/>
      <c r="AH10" s="64"/>
      <c r="AI10" s="64"/>
      <c r="AJ10" s="64"/>
      <c r="AK10" s="64"/>
      <c r="AL10" s="64"/>
    </row>
    <row r="11" spans="1:40" s="8" customFormat="1" ht="30.75" customHeight="1" x14ac:dyDescent="0.2">
      <c r="A11" s="262"/>
      <c r="B11" s="270"/>
      <c r="C11" s="234"/>
      <c r="D11" s="278"/>
      <c r="E11" s="262"/>
      <c r="F11" s="218" t="s">
        <v>4</v>
      </c>
      <c r="G11" s="220" t="s">
        <v>5</v>
      </c>
      <c r="H11" s="220" t="s">
        <v>55</v>
      </c>
      <c r="I11" s="267" t="s">
        <v>61</v>
      </c>
      <c r="J11" s="66" t="s">
        <v>91</v>
      </c>
      <c r="K11" s="66" t="s">
        <v>89</v>
      </c>
      <c r="L11" s="66" t="s">
        <v>59</v>
      </c>
      <c r="M11" s="267" t="s">
        <v>83</v>
      </c>
      <c r="N11" s="280" t="s">
        <v>9</v>
      </c>
      <c r="O11" s="281" t="s">
        <v>4</v>
      </c>
      <c r="P11" s="220" t="s">
        <v>5</v>
      </c>
      <c r="Q11" s="220" t="s">
        <v>55</v>
      </c>
      <c r="R11" s="267" t="s">
        <v>61</v>
      </c>
      <c r="S11" s="205" t="s">
        <v>91</v>
      </c>
      <c r="T11" s="205" t="s">
        <v>89</v>
      </c>
      <c r="U11" s="209" t="s">
        <v>59</v>
      </c>
      <c r="V11" s="258" t="s">
        <v>9</v>
      </c>
      <c r="W11" s="273" t="s">
        <v>4</v>
      </c>
      <c r="X11" s="267" t="s">
        <v>5</v>
      </c>
      <c r="Y11" s="267" t="s">
        <v>55</v>
      </c>
      <c r="Z11" s="267" t="s">
        <v>61</v>
      </c>
      <c r="AA11" s="214" t="s">
        <v>91</v>
      </c>
      <c r="AB11" s="214" t="s">
        <v>89</v>
      </c>
      <c r="AC11" s="207" t="s">
        <v>59</v>
      </c>
      <c r="AD11" s="274" t="s">
        <v>9</v>
      </c>
      <c r="AE11" s="212" t="s">
        <v>50</v>
      </c>
      <c r="AF11" s="229" t="s">
        <v>51</v>
      </c>
      <c r="AG11" s="231" t="s">
        <v>52</v>
      </c>
      <c r="AH11" s="65"/>
      <c r="AI11" s="65"/>
      <c r="AJ11" s="65"/>
      <c r="AK11" s="65"/>
      <c r="AL11" s="65"/>
      <c r="AM11" s="101" t="s">
        <v>56</v>
      </c>
      <c r="AN11" s="122" t="s">
        <v>90</v>
      </c>
    </row>
    <row r="12" spans="1:40" s="9" customFormat="1" ht="15.75" customHeight="1" thickBot="1" x14ac:dyDescent="0.25">
      <c r="A12" s="271"/>
      <c r="B12" s="272"/>
      <c r="C12" s="235"/>
      <c r="D12" s="279"/>
      <c r="E12" s="263"/>
      <c r="F12" s="219"/>
      <c r="G12" s="221"/>
      <c r="H12" s="221"/>
      <c r="I12" s="204"/>
      <c r="J12" s="200" t="s">
        <v>95</v>
      </c>
      <c r="K12" s="200" t="s">
        <v>60</v>
      </c>
      <c r="L12" s="200" t="s">
        <v>60</v>
      </c>
      <c r="M12" s="204"/>
      <c r="N12" s="223"/>
      <c r="O12" s="282"/>
      <c r="P12" s="221"/>
      <c r="Q12" s="221"/>
      <c r="R12" s="204"/>
      <c r="S12" s="206"/>
      <c r="T12" s="206"/>
      <c r="U12" s="208"/>
      <c r="V12" s="260"/>
      <c r="W12" s="228"/>
      <c r="X12" s="204"/>
      <c r="Y12" s="204"/>
      <c r="Z12" s="204"/>
      <c r="AA12" s="206"/>
      <c r="AB12" s="206"/>
      <c r="AC12" s="208"/>
      <c r="AD12" s="211"/>
      <c r="AE12" s="213"/>
      <c r="AF12" s="230"/>
      <c r="AG12" s="232"/>
      <c r="AH12" s="65"/>
      <c r="AI12" s="65"/>
      <c r="AJ12" s="65"/>
      <c r="AK12" s="65"/>
      <c r="AL12" s="65"/>
      <c r="AM12" s="53" t="s">
        <v>57</v>
      </c>
      <c r="AN12" s="53" t="s">
        <v>57</v>
      </c>
    </row>
    <row r="13" spans="1:40" ht="14.1" customHeight="1" x14ac:dyDescent="0.2">
      <c r="A13" s="10">
        <v>0</v>
      </c>
      <c r="B13" s="198" t="s">
        <v>62</v>
      </c>
      <c r="C13" s="87" t="s">
        <v>7</v>
      </c>
      <c r="D13" s="78">
        <v>0</v>
      </c>
      <c r="E13" s="96">
        <v>0</v>
      </c>
      <c r="F13" s="109">
        <v>10299.66</v>
      </c>
      <c r="G13" s="82">
        <v>21615.48</v>
      </c>
      <c r="H13" s="60">
        <v>1320</v>
      </c>
      <c r="I13" s="60">
        <v>0</v>
      </c>
      <c r="J13" s="160">
        <f>IF($J$12="NO-NEIN",-720,IF($J$12="B1 (ex C)",0,0))</f>
        <v>0</v>
      </c>
      <c r="K13" s="73">
        <f t="shared" ref="K13:K39" si="0">IF($K$12="NO-NEIN",0,IF($K$12="SI-JA",$AN$13,0))</f>
        <v>0</v>
      </c>
      <c r="L13" s="73">
        <f>IF($L$12="NO-NEIN",0,IF($L$12="SI-JA",AM13,0))</f>
        <v>0</v>
      </c>
      <c r="M13" s="73">
        <f>+(F13+G13+I13+L13)/12</f>
        <v>2659.5949999999998</v>
      </c>
      <c r="N13" s="189">
        <f>SUM(F13:M13)</f>
        <v>35894.735000000001</v>
      </c>
      <c r="O13" s="105">
        <f t="shared" ref="O13:O39" si="1">F13/$O$9</f>
        <v>858.30499999999995</v>
      </c>
      <c r="P13" s="106">
        <f t="shared" ref="P13:P39" si="2">G13/$O$9</f>
        <v>1801.29</v>
      </c>
      <c r="Q13" s="106">
        <f t="shared" ref="Q13:Q39" si="3">H13/$O$9</f>
        <v>110</v>
      </c>
      <c r="R13" s="60">
        <v>0</v>
      </c>
      <c r="S13" s="163">
        <f t="shared" ref="S13:S39" si="4">J13/$O$9</f>
        <v>0</v>
      </c>
      <c r="T13" s="164">
        <f t="shared" ref="T13:T39" si="5">K13/$O$9</f>
        <v>0</v>
      </c>
      <c r="U13" s="165">
        <f t="shared" ref="U13:U39" si="6">+L13/$O$9</f>
        <v>0</v>
      </c>
      <c r="V13" s="191">
        <f>SUM(O13:U13)</f>
        <v>2769.5949999999998</v>
      </c>
      <c r="W13" s="167">
        <f t="shared" ref="W13:W39" si="7">F13/$W$9</f>
        <v>28.218246575342466</v>
      </c>
      <c r="X13" s="168">
        <f t="shared" ref="X13:X39" si="8">G13/$W$9</f>
        <v>59.220493150684931</v>
      </c>
      <c r="Y13" s="168">
        <f t="shared" ref="Y13:Y39" si="9">H13/$W$9</f>
        <v>3.6164383561643834</v>
      </c>
      <c r="Z13" s="60">
        <v>0</v>
      </c>
      <c r="AA13" s="169">
        <f>J13/$W$9</f>
        <v>0</v>
      </c>
      <c r="AB13" s="106">
        <f>K13/$W$9</f>
        <v>0</v>
      </c>
      <c r="AC13" s="106">
        <f t="shared" ref="AC13:AC39" si="10">+L13/$W$9</f>
        <v>0</v>
      </c>
      <c r="AD13" s="79">
        <f t="shared" ref="AD13:AD39" si="11">SUM(W13:AC13)</f>
        <v>91.055178082191773</v>
      </c>
      <c r="AE13" s="199">
        <f>(O13+P13)/160*1.25</f>
        <v>20.778085937499998</v>
      </c>
      <c r="AF13" s="62">
        <f t="shared" ref="AF13:AF39" si="12">(O13+P13)/160*1.5</f>
        <v>24.933703125000001</v>
      </c>
      <c r="AG13" s="63">
        <f t="shared" ref="AG13:AG39" si="13">(O13+P13)/160*1.55</f>
        <v>25.764826562500001</v>
      </c>
      <c r="AH13" s="18"/>
      <c r="AI13" s="18"/>
      <c r="AJ13" s="18"/>
      <c r="AK13" s="18"/>
      <c r="AL13" s="18"/>
      <c r="AM13" s="6">
        <f t="shared" ref="AM13:AM39" si="14">+F13/100*11</f>
        <v>1132.9626000000001</v>
      </c>
      <c r="AN13" s="107">
        <f>+F13/100*4</f>
        <v>411.9864</v>
      </c>
    </row>
    <row r="14" spans="1:40" ht="14.1" customHeight="1" x14ac:dyDescent="0.2">
      <c r="A14" s="10">
        <v>18</v>
      </c>
      <c r="B14" s="198" t="s">
        <v>62</v>
      </c>
      <c r="C14" s="88">
        <v>0.06</v>
      </c>
      <c r="D14" s="78">
        <v>1</v>
      </c>
      <c r="E14" s="96">
        <v>0</v>
      </c>
      <c r="F14" s="110">
        <v>10917.6396</v>
      </c>
      <c r="G14" s="82">
        <v>21615.48</v>
      </c>
      <c r="H14" s="60">
        <v>1320</v>
      </c>
      <c r="I14" s="60">
        <v>0</v>
      </c>
      <c r="J14" s="160">
        <f t="shared" ref="J14:J39" si="15">IF($J$12="NO-NEIN",-720,IF($J$12="B1 (ex C)",0,0))</f>
        <v>0</v>
      </c>
      <c r="K14" s="73">
        <f t="shared" si="0"/>
        <v>0</v>
      </c>
      <c r="L14" s="73">
        <f t="shared" ref="L14:L39" si="16">IF($L$12="NO-NEIN",0,IF($L$12="SI-JA",AM14,0))</f>
        <v>0</v>
      </c>
      <c r="M14" s="73">
        <f>+(F14+G14+I14+L14)/12</f>
        <v>2711.0933</v>
      </c>
      <c r="N14" s="52">
        <f t="shared" ref="N14:N39" si="17">SUM(F14:M14)</f>
        <v>36564.212899999999</v>
      </c>
      <c r="O14" s="86">
        <f t="shared" si="1"/>
        <v>909.80330000000004</v>
      </c>
      <c r="P14" s="20">
        <f t="shared" si="2"/>
        <v>1801.29</v>
      </c>
      <c r="Q14" s="20">
        <f t="shared" si="3"/>
        <v>110</v>
      </c>
      <c r="R14" s="60">
        <v>0</v>
      </c>
      <c r="S14" s="155">
        <f t="shared" si="4"/>
        <v>0</v>
      </c>
      <c r="T14" s="150">
        <f t="shared" si="5"/>
        <v>0</v>
      </c>
      <c r="U14" s="154">
        <f t="shared" si="6"/>
        <v>0</v>
      </c>
      <c r="V14" s="192">
        <f t="shared" ref="V14:V39" si="18">SUM(O14:U14)</f>
        <v>2821.0933</v>
      </c>
      <c r="W14" s="54">
        <f t="shared" si="7"/>
        <v>29.911341369863013</v>
      </c>
      <c r="X14" s="55">
        <f t="shared" si="8"/>
        <v>59.220493150684931</v>
      </c>
      <c r="Y14" s="55">
        <f t="shared" si="9"/>
        <v>3.6164383561643834</v>
      </c>
      <c r="Z14" s="60">
        <v>0</v>
      </c>
      <c r="AA14" s="157">
        <f t="shared" ref="AA14:AB39" si="19">J14/$W$9</f>
        <v>0</v>
      </c>
      <c r="AB14" s="20">
        <f t="shared" si="19"/>
        <v>0</v>
      </c>
      <c r="AC14" s="20">
        <f t="shared" si="10"/>
        <v>0</v>
      </c>
      <c r="AD14" s="80">
        <f t="shared" si="11"/>
        <v>92.748272876712321</v>
      </c>
      <c r="AE14" s="103">
        <f t="shared" ref="AE14:AE39" si="20">(O14+P14)/160*1.25</f>
        <v>21.18041640625</v>
      </c>
      <c r="AF14" s="19">
        <f t="shared" si="12"/>
        <v>25.4164996875</v>
      </c>
      <c r="AG14" s="48">
        <f t="shared" si="13"/>
        <v>26.263716343750001</v>
      </c>
      <c r="AH14" s="18"/>
      <c r="AI14" s="18"/>
      <c r="AJ14" s="18"/>
      <c r="AK14" s="18"/>
      <c r="AL14" s="18"/>
      <c r="AM14" s="6">
        <f t="shared" si="14"/>
        <v>1200.9403560000001</v>
      </c>
    </row>
    <row r="15" spans="1:40" ht="14.1" customHeight="1" x14ac:dyDescent="0.2">
      <c r="A15" s="10">
        <v>36</v>
      </c>
      <c r="B15" s="198" t="s">
        <v>62</v>
      </c>
      <c r="C15" s="87"/>
      <c r="D15" s="78">
        <v>2</v>
      </c>
      <c r="E15" s="96">
        <v>0</v>
      </c>
      <c r="F15" s="110">
        <v>11535.619200000001</v>
      </c>
      <c r="G15" s="82">
        <v>21615.48</v>
      </c>
      <c r="H15" s="60">
        <v>1320</v>
      </c>
      <c r="I15" s="60">
        <v>0</v>
      </c>
      <c r="J15" s="160">
        <f t="shared" si="15"/>
        <v>0</v>
      </c>
      <c r="K15" s="73">
        <f t="shared" si="0"/>
        <v>0</v>
      </c>
      <c r="L15" s="73">
        <f t="shared" si="16"/>
        <v>0</v>
      </c>
      <c r="M15" s="73">
        <f t="shared" ref="M15:M39" si="21">+(F15+G15+I15+L15)/12</f>
        <v>2762.5915999999997</v>
      </c>
      <c r="N15" s="52">
        <f t="shared" si="17"/>
        <v>37233.690799999997</v>
      </c>
      <c r="O15" s="86">
        <f t="shared" si="1"/>
        <v>961.30160000000012</v>
      </c>
      <c r="P15" s="20">
        <f t="shared" si="2"/>
        <v>1801.29</v>
      </c>
      <c r="Q15" s="20">
        <f t="shared" si="3"/>
        <v>110</v>
      </c>
      <c r="R15" s="60">
        <v>0</v>
      </c>
      <c r="S15" s="155">
        <f t="shared" si="4"/>
        <v>0</v>
      </c>
      <c r="T15" s="150">
        <f t="shared" si="5"/>
        <v>0</v>
      </c>
      <c r="U15" s="154">
        <f t="shared" si="6"/>
        <v>0</v>
      </c>
      <c r="V15" s="192">
        <f t="shared" si="18"/>
        <v>2872.5916000000002</v>
      </c>
      <c r="W15" s="54">
        <f t="shared" si="7"/>
        <v>31.604436164383564</v>
      </c>
      <c r="X15" s="55">
        <f t="shared" si="8"/>
        <v>59.220493150684931</v>
      </c>
      <c r="Y15" s="55">
        <f t="shared" si="9"/>
        <v>3.6164383561643834</v>
      </c>
      <c r="Z15" s="60">
        <v>0</v>
      </c>
      <c r="AA15" s="157">
        <f t="shared" si="19"/>
        <v>0</v>
      </c>
      <c r="AB15" s="20">
        <f t="shared" si="19"/>
        <v>0</v>
      </c>
      <c r="AC15" s="20">
        <f t="shared" si="10"/>
        <v>0</v>
      </c>
      <c r="AD15" s="80">
        <f t="shared" si="11"/>
        <v>94.441367671232868</v>
      </c>
      <c r="AE15" s="103">
        <f t="shared" si="20"/>
        <v>21.582746875000002</v>
      </c>
      <c r="AF15" s="19">
        <f t="shared" si="12"/>
        <v>25.899296249999999</v>
      </c>
      <c r="AG15" s="48">
        <f t="shared" si="13"/>
        <v>26.762606125000001</v>
      </c>
      <c r="AH15" s="18"/>
      <c r="AI15" s="18"/>
      <c r="AJ15" s="18"/>
      <c r="AK15" s="18"/>
      <c r="AL15" s="18"/>
      <c r="AM15" s="6">
        <f t="shared" si="14"/>
        <v>1268.9181120000001</v>
      </c>
    </row>
    <row r="16" spans="1:40" ht="14.1" customHeight="1" x14ac:dyDescent="0.2">
      <c r="A16" s="10">
        <v>54</v>
      </c>
      <c r="B16" s="198" t="s">
        <v>62</v>
      </c>
      <c r="C16" s="87"/>
      <c r="D16" s="78">
        <v>3</v>
      </c>
      <c r="E16" s="96">
        <v>0</v>
      </c>
      <c r="F16" s="110">
        <v>12153.5988</v>
      </c>
      <c r="G16" s="82">
        <v>21615.48</v>
      </c>
      <c r="H16" s="60">
        <v>1320</v>
      </c>
      <c r="I16" s="60">
        <v>0</v>
      </c>
      <c r="J16" s="160">
        <f t="shared" si="15"/>
        <v>0</v>
      </c>
      <c r="K16" s="73">
        <f t="shared" si="0"/>
        <v>0</v>
      </c>
      <c r="L16" s="73">
        <f t="shared" si="16"/>
        <v>0</v>
      </c>
      <c r="M16" s="73">
        <f t="shared" si="21"/>
        <v>2814.0899000000004</v>
      </c>
      <c r="N16" s="52">
        <f t="shared" si="17"/>
        <v>37903.168700000002</v>
      </c>
      <c r="O16" s="86">
        <f t="shared" si="1"/>
        <v>1012.7999</v>
      </c>
      <c r="P16" s="20">
        <f t="shared" si="2"/>
        <v>1801.29</v>
      </c>
      <c r="Q16" s="20">
        <f t="shared" si="3"/>
        <v>110</v>
      </c>
      <c r="R16" s="60">
        <v>0</v>
      </c>
      <c r="S16" s="155">
        <f t="shared" si="4"/>
        <v>0</v>
      </c>
      <c r="T16" s="150">
        <f t="shared" si="5"/>
        <v>0</v>
      </c>
      <c r="U16" s="154">
        <f t="shared" si="6"/>
        <v>0</v>
      </c>
      <c r="V16" s="192">
        <f t="shared" si="18"/>
        <v>2924.0898999999999</v>
      </c>
      <c r="W16" s="54">
        <f t="shared" si="7"/>
        <v>33.297530958904112</v>
      </c>
      <c r="X16" s="55">
        <f t="shared" si="8"/>
        <v>59.220493150684931</v>
      </c>
      <c r="Y16" s="55">
        <f t="shared" si="9"/>
        <v>3.6164383561643834</v>
      </c>
      <c r="Z16" s="60">
        <v>0</v>
      </c>
      <c r="AA16" s="157">
        <f t="shared" si="19"/>
        <v>0</v>
      </c>
      <c r="AB16" s="20">
        <f t="shared" si="19"/>
        <v>0</v>
      </c>
      <c r="AC16" s="20">
        <f t="shared" si="10"/>
        <v>0</v>
      </c>
      <c r="AD16" s="80">
        <f t="shared" si="11"/>
        <v>96.13446246575343</v>
      </c>
      <c r="AE16" s="103">
        <f t="shared" si="20"/>
        <v>21.98507734375</v>
      </c>
      <c r="AF16" s="19">
        <f t="shared" si="12"/>
        <v>26.382092812500002</v>
      </c>
      <c r="AG16" s="48">
        <f t="shared" si="13"/>
        <v>27.261495906250001</v>
      </c>
      <c r="AH16" s="18"/>
      <c r="AI16" s="18"/>
      <c r="AJ16" s="18"/>
      <c r="AK16" s="18"/>
      <c r="AL16" s="18"/>
      <c r="AM16" s="6">
        <f t="shared" si="14"/>
        <v>1336.8958680000001</v>
      </c>
    </row>
    <row r="17" spans="1:39" ht="14.1" customHeight="1" x14ac:dyDescent="0.2">
      <c r="A17" s="10">
        <v>72</v>
      </c>
      <c r="B17" s="198" t="s">
        <v>62</v>
      </c>
      <c r="C17" s="87" t="s">
        <v>8</v>
      </c>
      <c r="D17" s="78">
        <v>0</v>
      </c>
      <c r="E17" s="96">
        <v>0</v>
      </c>
      <c r="F17" s="109">
        <v>13365.36</v>
      </c>
      <c r="G17" s="82">
        <v>21615.48</v>
      </c>
      <c r="H17" s="60">
        <v>1320</v>
      </c>
      <c r="I17" s="60">
        <v>0</v>
      </c>
      <c r="J17" s="160">
        <f t="shared" si="15"/>
        <v>0</v>
      </c>
      <c r="K17" s="73">
        <f t="shared" si="0"/>
        <v>0</v>
      </c>
      <c r="L17" s="73">
        <f t="shared" si="16"/>
        <v>0</v>
      </c>
      <c r="M17" s="73">
        <f t="shared" si="21"/>
        <v>2915.0699999999997</v>
      </c>
      <c r="N17" s="52">
        <f t="shared" si="17"/>
        <v>39215.909999999996</v>
      </c>
      <c r="O17" s="86">
        <f t="shared" si="1"/>
        <v>1113.78</v>
      </c>
      <c r="P17" s="20">
        <f t="shared" si="2"/>
        <v>1801.29</v>
      </c>
      <c r="Q17" s="20">
        <f t="shared" si="3"/>
        <v>110</v>
      </c>
      <c r="R17" s="60">
        <v>0</v>
      </c>
      <c r="S17" s="155">
        <f t="shared" si="4"/>
        <v>0</v>
      </c>
      <c r="T17" s="150">
        <f t="shared" si="5"/>
        <v>0</v>
      </c>
      <c r="U17" s="154">
        <f t="shared" si="6"/>
        <v>0</v>
      </c>
      <c r="V17" s="192">
        <f t="shared" si="18"/>
        <v>3025.0699999999997</v>
      </c>
      <c r="W17" s="54">
        <f t="shared" si="7"/>
        <v>36.617424657534251</v>
      </c>
      <c r="X17" s="55">
        <f t="shared" si="8"/>
        <v>59.220493150684931</v>
      </c>
      <c r="Y17" s="55">
        <f t="shared" si="9"/>
        <v>3.6164383561643834</v>
      </c>
      <c r="Z17" s="60">
        <v>0</v>
      </c>
      <c r="AA17" s="157">
        <f t="shared" si="19"/>
        <v>0</v>
      </c>
      <c r="AB17" s="20">
        <f t="shared" si="19"/>
        <v>0</v>
      </c>
      <c r="AC17" s="20">
        <f t="shared" si="10"/>
        <v>0</v>
      </c>
      <c r="AD17" s="80">
        <f t="shared" si="11"/>
        <v>99.454356164383555</v>
      </c>
      <c r="AE17" s="103">
        <f t="shared" si="20"/>
        <v>22.773984374999998</v>
      </c>
      <c r="AF17" s="19">
        <f t="shared" si="12"/>
        <v>27.328781249999995</v>
      </c>
      <c r="AG17" s="48">
        <f t="shared" si="13"/>
        <v>28.239740624999996</v>
      </c>
      <c r="AH17" s="18"/>
      <c r="AI17" s="18"/>
      <c r="AJ17" s="18"/>
      <c r="AK17" s="18"/>
      <c r="AL17" s="18"/>
      <c r="AM17" s="6">
        <f t="shared" si="14"/>
        <v>1470.1896000000002</v>
      </c>
    </row>
    <row r="18" spans="1:39" ht="14.1" customHeight="1" x14ac:dyDescent="0.2">
      <c r="A18" s="10">
        <v>8</v>
      </c>
      <c r="B18" s="198" t="s">
        <v>63</v>
      </c>
      <c r="C18" s="88">
        <v>0.03</v>
      </c>
      <c r="D18" s="78"/>
      <c r="E18" s="96">
        <v>1</v>
      </c>
      <c r="F18" s="110">
        <v>13766.320800000001</v>
      </c>
      <c r="G18" s="82">
        <v>21615.48</v>
      </c>
      <c r="H18" s="60">
        <v>1320</v>
      </c>
      <c r="I18" s="82">
        <v>111.95</v>
      </c>
      <c r="J18" s="160">
        <f t="shared" si="15"/>
        <v>0</v>
      </c>
      <c r="K18" s="73">
        <f t="shared" si="0"/>
        <v>0</v>
      </c>
      <c r="L18" s="73">
        <f t="shared" si="16"/>
        <v>0</v>
      </c>
      <c r="M18" s="73">
        <f t="shared" si="21"/>
        <v>2957.812566666666</v>
      </c>
      <c r="N18" s="52">
        <f t="shared" si="17"/>
        <v>39771.563366666662</v>
      </c>
      <c r="O18" s="86">
        <f t="shared" si="1"/>
        <v>1147.1934000000001</v>
      </c>
      <c r="P18" s="20">
        <f t="shared" si="2"/>
        <v>1801.29</v>
      </c>
      <c r="Q18" s="20">
        <f t="shared" si="3"/>
        <v>110</v>
      </c>
      <c r="R18" s="82">
        <f>+I18/12</f>
        <v>9.3291666666666675</v>
      </c>
      <c r="S18" s="155">
        <f t="shared" si="4"/>
        <v>0</v>
      </c>
      <c r="T18" s="150">
        <f t="shared" si="5"/>
        <v>0</v>
      </c>
      <c r="U18" s="154">
        <f t="shared" si="6"/>
        <v>0</v>
      </c>
      <c r="V18" s="192">
        <f t="shared" si="18"/>
        <v>3067.812566666667</v>
      </c>
      <c r="W18" s="54">
        <f t="shared" si="7"/>
        <v>37.71594739726028</v>
      </c>
      <c r="X18" s="55">
        <f t="shared" si="8"/>
        <v>59.220493150684931</v>
      </c>
      <c r="Y18" s="55">
        <f t="shared" si="9"/>
        <v>3.6164383561643834</v>
      </c>
      <c r="Z18" s="82">
        <f>+I18/365</f>
        <v>0.30671232876712329</v>
      </c>
      <c r="AA18" s="157">
        <f t="shared" si="19"/>
        <v>0</v>
      </c>
      <c r="AB18" s="20">
        <f t="shared" si="19"/>
        <v>0</v>
      </c>
      <c r="AC18" s="20">
        <f t="shared" si="10"/>
        <v>0</v>
      </c>
      <c r="AD18" s="80">
        <f t="shared" si="11"/>
        <v>100.85959123287671</v>
      </c>
      <c r="AE18" s="103">
        <f t="shared" si="20"/>
        <v>23.035026562500001</v>
      </c>
      <c r="AF18" s="19">
        <f t="shared" si="12"/>
        <v>27.642031875000001</v>
      </c>
      <c r="AG18" s="48">
        <f t="shared" si="13"/>
        <v>28.5634329375</v>
      </c>
      <c r="AH18" s="18"/>
      <c r="AI18" s="18"/>
      <c r="AJ18" s="18"/>
      <c r="AK18" s="18"/>
      <c r="AL18" s="18"/>
      <c r="AM18" s="6">
        <f t="shared" si="14"/>
        <v>1514.2952880000003</v>
      </c>
    </row>
    <row r="19" spans="1:39" ht="14.1" customHeight="1" x14ac:dyDescent="0.2">
      <c r="A19" s="10">
        <v>10</v>
      </c>
      <c r="B19" s="198" t="s">
        <v>63</v>
      </c>
      <c r="C19" s="87"/>
      <c r="D19" s="78"/>
      <c r="E19" s="96">
        <v>2</v>
      </c>
      <c r="F19" s="110">
        <v>14167.2816</v>
      </c>
      <c r="G19" s="82">
        <v>21615.48</v>
      </c>
      <c r="H19" s="60">
        <v>1320</v>
      </c>
      <c r="I19" s="82">
        <f>+I18+111.95</f>
        <v>223.9</v>
      </c>
      <c r="J19" s="160">
        <f t="shared" si="15"/>
        <v>0</v>
      </c>
      <c r="K19" s="73">
        <f t="shared" si="0"/>
        <v>0</v>
      </c>
      <c r="L19" s="73">
        <f t="shared" si="16"/>
        <v>0</v>
      </c>
      <c r="M19" s="73">
        <f t="shared" si="21"/>
        <v>3000.5551333333333</v>
      </c>
      <c r="N19" s="52">
        <f t="shared" si="17"/>
        <v>40327.216733333335</v>
      </c>
      <c r="O19" s="86">
        <f t="shared" si="1"/>
        <v>1180.6068</v>
      </c>
      <c r="P19" s="20">
        <f t="shared" si="2"/>
        <v>1801.29</v>
      </c>
      <c r="Q19" s="20">
        <f t="shared" si="3"/>
        <v>110</v>
      </c>
      <c r="R19" s="82">
        <f t="shared" ref="R19:R38" si="22">+I19/12</f>
        <v>18.658333333333335</v>
      </c>
      <c r="S19" s="155">
        <f t="shared" si="4"/>
        <v>0</v>
      </c>
      <c r="T19" s="150">
        <f t="shared" si="5"/>
        <v>0</v>
      </c>
      <c r="U19" s="154">
        <f t="shared" si="6"/>
        <v>0</v>
      </c>
      <c r="V19" s="192">
        <f t="shared" si="18"/>
        <v>3110.5551333333333</v>
      </c>
      <c r="W19" s="54">
        <f t="shared" si="7"/>
        <v>38.814470136986301</v>
      </c>
      <c r="X19" s="55">
        <f t="shared" si="8"/>
        <v>59.220493150684931</v>
      </c>
      <c r="Y19" s="55">
        <f t="shared" si="9"/>
        <v>3.6164383561643834</v>
      </c>
      <c r="Z19" s="82">
        <f t="shared" ref="Z19:Z39" si="23">+I19/365</f>
        <v>0.61342465753424658</v>
      </c>
      <c r="AA19" s="157">
        <f t="shared" si="19"/>
        <v>0</v>
      </c>
      <c r="AB19" s="20">
        <f t="shared" si="19"/>
        <v>0</v>
      </c>
      <c r="AC19" s="20">
        <f t="shared" si="10"/>
        <v>0</v>
      </c>
      <c r="AD19" s="80">
        <f t="shared" si="11"/>
        <v>102.26482630136987</v>
      </c>
      <c r="AE19" s="103">
        <f t="shared" si="20"/>
        <v>23.29606875</v>
      </c>
      <c r="AF19" s="19">
        <f t="shared" si="12"/>
        <v>27.955282500000003</v>
      </c>
      <c r="AG19" s="48">
        <f t="shared" si="13"/>
        <v>28.88712525</v>
      </c>
      <c r="AH19" s="18"/>
      <c r="AI19" s="18"/>
      <c r="AJ19" s="18"/>
      <c r="AK19" s="18"/>
      <c r="AL19" s="18"/>
      <c r="AM19" s="6">
        <f t="shared" si="14"/>
        <v>1558.4009760000001</v>
      </c>
    </row>
    <row r="20" spans="1:39" ht="14.1" customHeight="1" x14ac:dyDescent="0.2">
      <c r="A20" s="10">
        <v>12</v>
      </c>
      <c r="B20" s="198" t="s">
        <v>63</v>
      </c>
      <c r="C20" s="87"/>
      <c r="D20" s="78"/>
      <c r="E20" s="96">
        <v>3</v>
      </c>
      <c r="F20" s="110">
        <v>14568.242400000001</v>
      </c>
      <c r="G20" s="82">
        <v>21615.48</v>
      </c>
      <c r="H20" s="60">
        <v>1320</v>
      </c>
      <c r="I20" s="82">
        <f t="shared" ref="I20:I39" si="24">+I19+111.95</f>
        <v>335.85</v>
      </c>
      <c r="J20" s="160">
        <f t="shared" si="15"/>
        <v>0</v>
      </c>
      <c r="K20" s="73">
        <f t="shared" si="0"/>
        <v>0</v>
      </c>
      <c r="L20" s="73">
        <f t="shared" si="16"/>
        <v>0</v>
      </c>
      <c r="M20" s="73">
        <f t="shared" si="21"/>
        <v>3043.2976999999996</v>
      </c>
      <c r="N20" s="52">
        <f t="shared" si="17"/>
        <v>40882.8701</v>
      </c>
      <c r="O20" s="86">
        <f t="shared" si="1"/>
        <v>1214.0202000000002</v>
      </c>
      <c r="P20" s="20">
        <f t="shared" si="2"/>
        <v>1801.29</v>
      </c>
      <c r="Q20" s="20">
        <f t="shared" si="3"/>
        <v>110</v>
      </c>
      <c r="R20" s="82">
        <f t="shared" si="22"/>
        <v>27.987500000000001</v>
      </c>
      <c r="S20" s="155">
        <f t="shared" si="4"/>
        <v>0</v>
      </c>
      <c r="T20" s="150">
        <f t="shared" si="5"/>
        <v>0</v>
      </c>
      <c r="U20" s="154">
        <f t="shared" si="6"/>
        <v>0</v>
      </c>
      <c r="V20" s="192">
        <f t="shared" si="18"/>
        <v>3153.2977000000001</v>
      </c>
      <c r="W20" s="54">
        <f t="shared" si="7"/>
        <v>39.91299287671233</v>
      </c>
      <c r="X20" s="55">
        <f t="shared" si="8"/>
        <v>59.220493150684931</v>
      </c>
      <c r="Y20" s="55">
        <f t="shared" si="9"/>
        <v>3.6164383561643834</v>
      </c>
      <c r="Z20" s="82">
        <f t="shared" si="23"/>
        <v>0.92013698630136997</v>
      </c>
      <c r="AA20" s="157">
        <f t="shared" si="19"/>
        <v>0</v>
      </c>
      <c r="AB20" s="20">
        <f t="shared" si="19"/>
        <v>0</v>
      </c>
      <c r="AC20" s="20">
        <f t="shared" si="10"/>
        <v>0</v>
      </c>
      <c r="AD20" s="80">
        <f t="shared" si="11"/>
        <v>103.67006136986301</v>
      </c>
      <c r="AE20" s="103">
        <f t="shared" si="20"/>
        <v>23.557110937499999</v>
      </c>
      <c r="AF20" s="19">
        <f t="shared" si="12"/>
        <v>28.268533125000001</v>
      </c>
      <c r="AG20" s="48">
        <f t="shared" si="13"/>
        <v>29.210817562500001</v>
      </c>
      <c r="AH20" s="18"/>
      <c r="AI20" s="18"/>
      <c r="AJ20" s="18"/>
      <c r="AK20" s="18"/>
      <c r="AL20" s="18"/>
      <c r="AM20" s="6">
        <f t="shared" si="14"/>
        <v>1602.506664</v>
      </c>
    </row>
    <row r="21" spans="1:39" ht="14.1" customHeight="1" x14ac:dyDescent="0.2">
      <c r="A21" s="10">
        <v>14</v>
      </c>
      <c r="B21" s="198" t="s">
        <v>63</v>
      </c>
      <c r="C21" s="87"/>
      <c r="D21" s="78"/>
      <c r="E21" s="96">
        <v>4</v>
      </c>
      <c r="F21" s="110">
        <v>14969.2032</v>
      </c>
      <c r="G21" s="82">
        <v>21615.48</v>
      </c>
      <c r="H21" s="60">
        <v>1320</v>
      </c>
      <c r="I21" s="82">
        <f t="shared" si="24"/>
        <v>447.8</v>
      </c>
      <c r="J21" s="160">
        <f t="shared" si="15"/>
        <v>0</v>
      </c>
      <c r="K21" s="73">
        <f t="shared" si="0"/>
        <v>0</v>
      </c>
      <c r="L21" s="73">
        <f t="shared" si="16"/>
        <v>0</v>
      </c>
      <c r="M21" s="73">
        <f t="shared" si="21"/>
        <v>3086.0402666666669</v>
      </c>
      <c r="N21" s="52">
        <f t="shared" si="17"/>
        <v>41438.523466666666</v>
      </c>
      <c r="O21" s="86">
        <f t="shared" si="1"/>
        <v>1247.4336000000001</v>
      </c>
      <c r="P21" s="20">
        <f t="shared" si="2"/>
        <v>1801.29</v>
      </c>
      <c r="Q21" s="20">
        <f t="shared" si="3"/>
        <v>110</v>
      </c>
      <c r="R21" s="82">
        <f t="shared" si="22"/>
        <v>37.31666666666667</v>
      </c>
      <c r="S21" s="155">
        <f t="shared" si="4"/>
        <v>0</v>
      </c>
      <c r="T21" s="150">
        <f t="shared" si="5"/>
        <v>0</v>
      </c>
      <c r="U21" s="154">
        <f t="shared" si="6"/>
        <v>0</v>
      </c>
      <c r="V21" s="192">
        <f t="shared" si="18"/>
        <v>3196.0402666666669</v>
      </c>
      <c r="W21" s="54">
        <f t="shared" si="7"/>
        <v>41.011515616438359</v>
      </c>
      <c r="X21" s="55">
        <f t="shared" si="8"/>
        <v>59.220493150684931</v>
      </c>
      <c r="Y21" s="55">
        <f t="shared" si="9"/>
        <v>3.6164383561643834</v>
      </c>
      <c r="Z21" s="82">
        <f t="shared" si="23"/>
        <v>1.2268493150684932</v>
      </c>
      <c r="AA21" s="157">
        <f t="shared" si="19"/>
        <v>0</v>
      </c>
      <c r="AB21" s="20">
        <f t="shared" si="19"/>
        <v>0</v>
      </c>
      <c r="AC21" s="20">
        <f t="shared" si="10"/>
        <v>0</v>
      </c>
      <c r="AD21" s="80">
        <f t="shared" si="11"/>
        <v>105.07529643835616</v>
      </c>
      <c r="AE21" s="103">
        <f t="shared" si="20"/>
        <v>23.818153125000002</v>
      </c>
      <c r="AF21" s="19">
        <f t="shared" si="12"/>
        <v>28.58178375</v>
      </c>
      <c r="AG21" s="48">
        <f t="shared" si="13"/>
        <v>29.534509875000001</v>
      </c>
      <c r="AH21" s="18"/>
      <c r="AI21" s="18"/>
      <c r="AJ21" s="18"/>
      <c r="AK21" s="18"/>
      <c r="AL21" s="18"/>
      <c r="AM21" s="6">
        <f t="shared" si="14"/>
        <v>1646.6123520000001</v>
      </c>
    </row>
    <row r="22" spans="1:39" ht="14.1" customHeight="1" x14ac:dyDescent="0.2">
      <c r="A22" s="10">
        <v>16</v>
      </c>
      <c r="B22" s="198" t="s">
        <v>63</v>
      </c>
      <c r="C22" s="87"/>
      <c r="D22" s="78"/>
      <c r="E22" s="96">
        <v>5</v>
      </c>
      <c r="F22" s="110">
        <v>15370.164000000001</v>
      </c>
      <c r="G22" s="82">
        <v>21615.48</v>
      </c>
      <c r="H22" s="60">
        <v>1320</v>
      </c>
      <c r="I22" s="82">
        <f t="shared" si="24"/>
        <v>559.75</v>
      </c>
      <c r="J22" s="160">
        <f t="shared" si="15"/>
        <v>0</v>
      </c>
      <c r="K22" s="73">
        <f t="shared" si="0"/>
        <v>0</v>
      </c>
      <c r="L22" s="73">
        <f t="shared" si="16"/>
        <v>0</v>
      </c>
      <c r="M22" s="73">
        <f t="shared" si="21"/>
        <v>3128.7828333333332</v>
      </c>
      <c r="N22" s="52">
        <f t="shared" si="17"/>
        <v>41994.176833333331</v>
      </c>
      <c r="O22" s="86">
        <f t="shared" si="1"/>
        <v>1280.847</v>
      </c>
      <c r="P22" s="20">
        <f t="shared" si="2"/>
        <v>1801.29</v>
      </c>
      <c r="Q22" s="20">
        <f t="shared" si="3"/>
        <v>110</v>
      </c>
      <c r="R22" s="82">
        <f t="shared" si="22"/>
        <v>46.645833333333336</v>
      </c>
      <c r="S22" s="155">
        <f t="shared" si="4"/>
        <v>0</v>
      </c>
      <c r="T22" s="150">
        <f t="shared" si="5"/>
        <v>0</v>
      </c>
      <c r="U22" s="154">
        <f t="shared" si="6"/>
        <v>0</v>
      </c>
      <c r="V22" s="192">
        <f t="shared" si="18"/>
        <v>3238.7828333333332</v>
      </c>
      <c r="W22" s="54">
        <f t="shared" si="7"/>
        <v>42.110038356164388</v>
      </c>
      <c r="X22" s="55">
        <f t="shared" si="8"/>
        <v>59.220493150684931</v>
      </c>
      <c r="Y22" s="55">
        <f t="shared" si="9"/>
        <v>3.6164383561643834</v>
      </c>
      <c r="Z22" s="82">
        <f t="shared" si="23"/>
        <v>1.5335616438356163</v>
      </c>
      <c r="AA22" s="157">
        <f t="shared" si="19"/>
        <v>0</v>
      </c>
      <c r="AB22" s="20">
        <f t="shared" si="19"/>
        <v>0</v>
      </c>
      <c r="AC22" s="20">
        <f t="shared" si="10"/>
        <v>0</v>
      </c>
      <c r="AD22" s="80">
        <f t="shared" si="11"/>
        <v>106.48053150684932</v>
      </c>
      <c r="AE22" s="103">
        <f t="shared" si="20"/>
        <v>24.079195312499998</v>
      </c>
      <c r="AF22" s="19">
        <f t="shared" si="12"/>
        <v>28.895034374999994</v>
      </c>
      <c r="AG22" s="48">
        <f t="shared" si="13"/>
        <v>29.858202187499998</v>
      </c>
      <c r="AH22" s="18"/>
      <c r="AI22" s="18"/>
      <c r="AJ22" s="18"/>
      <c r="AK22" s="18"/>
      <c r="AL22" s="18"/>
      <c r="AM22" s="6">
        <f t="shared" si="14"/>
        <v>1690.71804</v>
      </c>
    </row>
    <row r="23" spans="1:39" ht="14.1" customHeight="1" x14ac:dyDescent="0.2">
      <c r="A23" s="10">
        <v>18</v>
      </c>
      <c r="B23" s="198" t="s">
        <v>63</v>
      </c>
      <c r="C23" s="87"/>
      <c r="D23" s="78"/>
      <c r="E23" s="96">
        <v>6</v>
      </c>
      <c r="F23" s="110">
        <v>15771.124800000001</v>
      </c>
      <c r="G23" s="82">
        <v>21615.48</v>
      </c>
      <c r="H23" s="60">
        <v>1320</v>
      </c>
      <c r="I23" s="82">
        <f t="shared" si="24"/>
        <v>671.7</v>
      </c>
      <c r="J23" s="160">
        <f t="shared" si="15"/>
        <v>0</v>
      </c>
      <c r="K23" s="73">
        <f t="shared" si="0"/>
        <v>0</v>
      </c>
      <c r="L23" s="73">
        <f t="shared" si="16"/>
        <v>0</v>
      </c>
      <c r="M23" s="73">
        <f>+(F23+G23+I23+L23)/12</f>
        <v>3171.5254</v>
      </c>
      <c r="N23" s="52">
        <f t="shared" si="17"/>
        <v>42549.830199999997</v>
      </c>
      <c r="O23" s="86">
        <f t="shared" si="1"/>
        <v>1314.2604000000001</v>
      </c>
      <c r="P23" s="20">
        <f t="shared" si="2"/>
        <v>1801.29</v>
      </c>
      <c r="Q23" s="20">
        <f t="shared" si="3"/>
        <v>110</v>
      </c>
      <c r="R23" s="82">
        <f t="shared" si="22"/>
        <v>55.975000000000001</v>
      </c>
      <c r="S23" s="155">
        <f t="shared" si="4"/>
        <v>0</v>
      </c>
      <c r="T23" s="150">
        <f t="shared" si="5"/>
        <v>0</v>
      </c>
      <c r="U23" s="154">
        <f t="shared" si="6"/>
        <v>0</v>
      </c>
      <c r="V23" s="192">
        <f t="shared" si="18"/>
        <v>3281.5254</v>
      </c>
      <c r="W23" s="54">
        <f t="shared" si="7"/>
        <v>43.208561095890417</v>
      </c>
      <c r="X23" s="55">
        <f t="shared" si="8"/>
        <v>59.220493150684931</v>
      </c>
      <c r="Y23" s="55">
        <f t="shared" si="9"/>
        <v>3.6164383561643834</v>
      </c>
      <c r="Z23" s="82">
        <f t="shared" si="23"/>
        <v>1.8402739726027399</v>
      </c>
      <c r="AA23" s="157">
        <f t="shared" si="19"/>
        <v>0</v>
      </c>
      <c r="AB23" s="20">
        <f t="shared" si="19"/>
        <v>0</v>
      </c>
      <c r="AC23" s="20">
        <f t="shared" si="10"/>
        <v>0</v>
      </c>
      <c r="AD23" s="80">
        <f t="shared" si="11"/>
        <v>107.88576657534247</v>
      </c>
      <c r="AE23" s="103">
        <f t="shared" si="20"/>
        <v>24.340237500000001</v>
      </c>
      <c r="AF23" s="19">
        <f t="shared" si="12"/>
        <v>29.208285000000004</v>
      </c>
      <c r="AG23" s="48">
        <f t="shared" si="13"/>
        <v>30.181894500000002</v>
      </c>
      <c r="AH23" s="18"/>
      <c r="AI23" s="18"/>
      <c r="AJ23" s="18"/>
      <c r="AK23" s="18"/>
      <c r="AL23" s="18"/>
      <c r="AM23" s="6">
        <f t="shared" si="14"/>
        <v>1734.8237280000001</v>
      </c>
    </row>
    <row r="24" spans="1:39" ht="14.1" customHeight="1" x14ac:dyDescent="0.2">
      <c r="A24" s="10">
        <v>20</v>
      </c>
      <c r="B24" s="198" t="s">
        <v>63</v>
      </c>
      <c r="C24" s="87"/>
      <c r="D24" s="78"/>
      <c r="E24" s="96">
        <v>7</v>
      </c>
      <c r="F24" s="110">
        <v>16172.0856</v>
      </c>
      <c r="G24" s="82">
        <v>21615.48</v>
      </c>
      <c r="H24" s="60">
        <v>1320</v>
      </c>
      <c r="I24" s="82">
        <f t="shared" si="24"/>
        <v>783.65000000000009</v>
      </c>
      <c r="J24" s="160">
        <f t="shared" si="15"/>
        <v>0</v>
      </c>
      <c r="K24" s="73">
        <f t="shared" si="0"/>
        <v>0</v>
      </c>
      <c r="L24" s="73">
        <f t="shared" si="16"/>
        <v>0</v>
      </c>
      <c r="M24" s="73">
        <f t="shared" si="21"/>
        <v>3214.2679666666668</v>
      </c>
      <c r="N24" s="52">
        <f t="shared" si="17"/>
        <v>43105.48356666667</v>
      </c>
      <c r="O24" s="86">
        <f t="shared" si="1"/>
        <v>1347.6738</v>
      </c>
      <c r="P24" s="20">
        <f t="shared" si="2"/>
        <v>1801.29</v>
      </c>
      <c r="Q24" s="20">
        <f t="shared" si="3"/>
        <v>110</v>
      </c>
      <c r="R24" s="82">
        <f t="shared" si="22"/>
        <v>65.304166666666674</v>
      </c>
      <c r="S24" s="155">
        <f t="shared" si="4"/>
        <v>0</v>
      </c>
      <c r="T24" s="150">
        <f t="shared" si="5"/>
        <v>0</v>
      </c>
      <c r="U24" s="154">
        <f t="shared" si="6"/>
        <v>0</v>
      </c>
      <c r="V24" s="192">
        <f t="shared" si="18"/>
        <v>3324.2679666666668</v>
      </c>
      <c r="W24" s="54">
        <f t="shared" si="7"/>
        <v>44.307083835616439</v>
      </c>
      <c r="X24" s="55">
        <f t="shared" si="8"/>
        <v>59.220493150684931</v>
      </c>
      <c r="Y24" s="55">
        <f t="shared" si="9"/>
        <v>3.6164383561643834</v>
      </c>
      <c r="Z24" s="82">
        <f t="shared" si="23"/>
        <v>2.1469863013698633</v>
      </c>
      <c r="AA24" s="157">
        <f t="shared" si="19"/>
        <v>0</v>
      </c>
      <c r="AB24" s="20">
        <f t="shared" si="19"/>
        <v>0</v>
      </c>
      <c r="AC24" s="20">
        <f t="shared" si="10"/>
        <v>0</v>
      </c>
      <c r="AD24" s="80">
        <f t="shared" si="11"/>
        <v>109.29100164383561</v>
      </c>
      <c r="AE24" s="103">
        <f t="shared" si="20"/>
        <v>24.601279687500003</v>
      </c>
      <c r="AF24" s="19">
        <f t="shared" si="12"/>
        <v>29.521535625000002</v>
      </c>
      <c r="AG24" s="48">
        <f t="shared" si="13"/>
        <v>30.505586812500002</v>
      </c>
      <c r="AH24" s="18"/>
      <c r="AI24" s="18"/>
      <c r="AJ24" s="18"/>
      <c r="AK24" s="18"/>
      <c r="AL24" s="18"/>
      <c r="AM24" s="6">
        <f t="shared" si="14"/>
        <v>1778.9294159999999</v>
      </c>
    </row>
    <row r="25" spans="1:39" ht="14.1" customHeight="1" x14ac:dyDescent="0.2">
      <c r="A25" s="10">
        <v>22</v>
      </c>
      <c r="B25" s="198" t="s">
        <v>63</v>
      </c>
      <c r="C25" s="87"/>
      <c r="D25" s="78"/>
      <c r="E25" s="96">
        <v>8</v>
      </c>
      <c r="F25" s="110">
        <v>16573.046399999999</v>
      </c>
      <c r="G25" s="82">
        <v>21615.48</v>
      </c>
      <c r="H25" s="60">
        <v>1320</v>
      </c>
      <c r="I25" s="82">
        <f t="shared" si="24"/>
        <v>895.60000000000014</v>
      </c>
      <c r="J25" s="160">
        <f t="shared" si="15"/>
        <v>0</v>
      </c>
      <c r="K25" s="73">
        <f t="shared" si="0"/>
        <v>0</v>
      </c>
      <c r="L25" s="73">
        <f t="shared" si="16"/>
        <v>0</v>
      </c>
      <c r="M25" s="73">
        <f t="shared" si="21"/>
        <v>3257.0105333333336</v>
      </c>
      <c r="N25" s="52">
        <f t="shared" si="17"/>
        <v>43661.136933333335</v>
      </c>
      <c r="O25" s="86">
        <f t="shared" si="1"/>
        <v>1381.0871999999999</v>
      </c>
      <c r="P25" s="20">
        <f t="shared" si="2"/>
        <v>1801.29</v>
      </c>
      <c r="Q25" s="20">
        <f t="shared" si="3"/>
        <v>110</v>
      </c>
      <c r="R25" s="82">
        <f t="shared" si="22"/>
        <v>74.63333333333334</v>
      </c>
      <c r="S25" s="155">
        <f t="shared" si="4"/>
        <v>0</v>
      </c>
      <c r="T25" s="150">
        <f t="shared" si="5"/>
        <v>0</v>
      </c>
      <c r="U25" s="154">
        <f t="shared" si="6"/>
        <v>0</v>
      </c>
      <c r="V25" s="192">
        <f t="shared" si="18"/>
        <v>3367.0105333333331</v>
      </c>
      <c r="W25" s="54">
        <f t="shared" si="7"/>
        <v>45.40560657534246</v>
      </c>
      <c r="X25" s="55">
        <f t="shared" si="8"/>
        <v>59.220493150684931</v>
      </c>
      <c r="Y25" s="55">
        <f t="shared" si="9"/>
        <v>3.6164383561643834</v>
      </c>
      <c r="Z25" s="82">
        <f t="shared" si="23"/>
        <v>2.4536986301369867</v>
      </c>
      <c r="AA25" s="157">
        <f t="shared" si="19"/>
        <v>0</v>
      </c>
      <c r="AB25" s="20">
        <f t="shared" si="19"/>
        <v>0</v>
      </c>
      <c r="AC25" s="20">
        <f t="shared" si="10"/>
        <v>0</v>
      </c>
      <c r="AD25" s="80">
        <f t="shared" si="11"/>
        <v>110.69623671232875</v>
      </c>
      <c r="AE25" s="103">
        <f t="shared" si="20"/>
        <v>24.862321874999999</v>
      </c>
      <c r="AF25" s="19">
        <f t="shared" si="12"/>
        <v>29.834786249999997</v>
      </c>
      <c r="AG25" s="48">
        <f t="shared" si="13"/>
        <v>30.829279124999999</v>
      </c>
      <c r="AH25" s="18"/>
      <c r="AI25" s="18"/>
      <c r="AJ25" s="18"/>
      <c r="AK25" s="18"/>
      <c r="AL25" s="18"/>
      <c r="AM25" s="6">
        <f t="shared" si="14"/>
        <v>1823.0351039999998</v>
      </c>
    </row>
    <row r="26" spans="1:39" ht="14.1" customHeight="1" x14ac:dyDescent="0.2">
      <c r="A26" s="10">
        <v>24</v>
      </c>
      <c r="B26" s="198" t="s">
        <v>63</v>
      </c>
      <c r="C26" s="87"/>
      <c r="D26" s="78"/>
      <c r="E26" s="96">
        <v>9</v>
      </c>
      <c r="F26" s="110">
        <v>16974.0072</v>
      </c>
      <c r="G26" s="82">
        <v>21615.48</v>
      </c>
      <c r="H26" s="60">
        <v>1320</v>
      </c>
      <c r="I26" s="82">
        <f t="shared" si="24"/>
        <v>1007.5500000000002</v>
      </c>
      <c r="J26" s="160">
        <f t="shared" si="15"/>
        <v>0</v>
      </c>
      <c r="K26" s="73">
        <f t="shared" si="0"/>
        <v>0</v>
      </c>
      <c r="L26" s="73">
        <f t="shared" si="16"/>
        <v>0</v>
      </c>
      <c r="M26" s="73">
        <f t="shared" si="21"/>
        <v>3299.7531000000004</v>
      </c>
      <c r="N26" s="52">
        <f t="shared" si="17"/>
        <v>44216.790300000008</v>
      </c>
      <c r="O26" s="86">
        <f t="shared" si="1"/>
        <v>1414.5006000000001</v>
      </c>
      <c r="P26" s="20">
        <f t="shared" si="2"/>
        <v>1801.29</v>
      </c>
      <c r="Q26" s="20">
        <f t="shared" si="3"/>
        <v>110</v>
      </c>
      <c r="R26" s="82">
        <f t="shared" si="22"/>
        <v>83.96250000000002</v>
      </c>
      <c r="S26" s="155">
        <f t="shared" si="4"/>
        <v>0</v>
      </c>
      <c r="T26" s="150">
        <f t="shared" si="5"/>
        <v>0</v>
      </c>
      <c r="U26" s="154">
        <f t="shared" si="6"/>
        <v>0</v>
      </c>
      <c r="V26" s="192">
        <f t="shared" si="18"/>
        <v>3409.7531000000004</v>
      </c>
      <c r="W26" s="54">
        <f t="shared" si="7"/>
        <v>46.504129315068496</v>
      </c>
      <c r="X26" s="55">
        <f t="shared" si="8"/>
        <v>59.220493150684931</v>
      </c>
      <c r="Y26" s="55">
        <f t="shared" si="9"/>
        <v>3.6164383561643834</v>
      </c>
      <c r="Z26" s="82">
        <f t="shared" si="23"/>
        <v>2.7604109589041101</v>
      </c>
      <c r="AA26" s="157">
        <f t="shared" si="19"/>
        <v>0</v>
      </c>
      <c r="AB26" s="20">
        <f t="shared" si="19"/>
        <v>0</v>
      </c>
      <c r="AC26" s="20">
        <f t="shared" si="10"/>
        <v>0</v>
      </c>
      <c r="AD26" s="80">
        <f t="shared" si="11"/>
        <v>112.10147178082192</v>
      </c>
      <c r="AE26" s="103">
        <f t="shared" si="20"/>
        <v>25.123364062500002</v>
      </c>
      <c r="AF26" s="19">
        <f t="shared" si="12"/>
        <v>30.148036875000003</v>
      </c>
      <c r="AG26" s="48">
        <f t="shared" si="13"/>
        <v>31.152971437500003</v>
      </c>
      <c r="AH26" s="18"/>
      <c r="AI26" s="18"/>
      <c r="AJ26" s="18"/>
      <c r="AK26" s="18"/>
      <c r="AL26" s="18"/>
      <c r="AM26" s="6">
        <f t="shared" si="14"/>
        <v>1867.1407919999999</v>
      </c>
    </row>
    <row r="27" spans="1:39" ht="14.1" customHeight="1" x14ac:dyDescent="0.2">
      <c r="A27" s="10">
        <v>26</v>
      </c>
      <c r="B27" s="198" t="s">
        <v>63</v>
      </c>
      <c r="C27" s="87"/>
      <c r="D27" s="78"/>
      <c r="E27" s="96">
        <v>10</v>
      </c>
      <c r="F27" s="110">
        <v>17374.968000000001</v>
      </c>
      <c r="G27" s="82">
        <v>21615.48</v>
      </c>
      <c r="H27" s="60">
        <v>1320</v>
      </c>
      <c r="I27" s="82">
        <f t="shared" si="24"/>
        <v>1119.5000000000002</v>
      </c>
      <c r="J27" s="160">
        <f t="shared" si="15"/>
        <v>0</v>
      </c>
      <c r="K27" s="73">
        <f t="shared" si="0"/>
        <v>0</v>
      </c>
      <c r="L27" s="73">
        <f t="shared" si="16"/>
        <v>0</v>
      </c>
      <c r="M27" s="73">
        <f t="shared" si="21"/>
        <v>3342.4956666666671</v>
      </c>
      <c r="N27" s="52">
        <f t="shared" si="17"/>
        <v>44772.443666666673</v>
      </c>
      <c r="O27" s="86">
        <f t="shared" si="1"/>
        <v>1447.914</v>
      </c>
      <c r="P27" s="20">
        <f t="shared" si="2"/>
        <v>1801.29</v>
      </c>
      <c r="Q27" s="20">
        <f t="shared" si="3"/>
        <v>110</v>
      </c>
      <c r="R27" s="82">
        <f t="shared" si="22"/>
        <v>93.291666666666686</v>
      </c>
      <c r="S27" s="155">
        <f t="shared" si="4"/>
        <v>0</v>
      </c>
      <c r="T27" s="150">
        <f t="shared" si="5"/>
        <v>0</v>
      </c>
      <c r="U27" s="154">
        <f t="shared" si="6"/>
        <v>0</v>
      </c>
      <c r="V27" s="192">
        <f t="shared" si="18"/>
        <v>3452.4956666666662</v>
      </c>
      <c r="W27" s="54">
        <f t="shared" si="7"/>
        <v>47.602652054794525</v>
      </c>
      <c r="X27" s="55">
        <f t="shared" si="8"/>
        <v>59.220493150684931</v>
      </c>
      <c r="Y27" s="55">
        <f t="shared" si="9"/>
        <v>3.6164383561643834</v>
      </c>
      <c r="Z27" s="82">
        <f t="shared" si="23"/>
        <v>3.0671232876712335</v>
      </c>
      <c r="AA27" s="157">
        <f t="shared" si="19"/>
        <v>0</v>
      </c>
      <c r="AB27" s="20">
        <f t="shared" si="19"/>
        <v>0</v>
      </c>
      <c r="AC27" s="20">
        <f t="shared" si="10"/>
        <v>0</v>
      </c>
      <c r="AD27" s="80">
        <f t="shared" si="11"/>
        <v>113.50670684931507</v>
      </c>
      <c r="AE27" s="103">
        <f t="shared" si="20"/>
        <v>25.384406249999998</v>
      </c>
      <c r="AF27" s="19">
        <f t="shared" si="12"/>
        <v>30.461287499999997</v>
      </c>
      <c r="AG27" s="48">
        <f t="shared" si="13"/>
        <v>31.476663749999997</v>
      </c>
      <c r="AH27" s="18"/>
      <c r="AI27" s="18"/>
      <c r="AJ27" s="18"/>
      <c r="AK27" s="18"/>
      <c r="AL27" s="18"/>
      <c r="AM27" s="6">
        <f t="shared" si="14"/>
        <v>1911.2464800000002</v>
      </c>
    </row>
    <row r="28" spans="1:39" ht="14.1" customHeight="1" x14ac:dyDescent="0.2">
      <c r="A28" s="10">
        <v>28</v>
      </c>
      <c r="B28" s="198" t="s">
        <v>63</v>
      </c>
      <c r="C28" s="87"/>
      <c r="D28" s="78"/>
      <c r="E28" s="96">
        <v>11</v>
      </c>
      <c r="F28" s="110">
        <v>17775.928800000002</v>
      </c>
      <c r="G28" s="82">
        <v>21615.48</v>
      </c>
      <c r="H28" s="60">
        <v>1320</v>
      </c>
      <c r="I28" s="82">
        <f t="shared" si="24"/>
        <v>1231.4500000000003</v>
      </c>
      <c r="J28" s="160">
        <f t="shared" si="15"/>
        <v>0</v>
      </c>
      <c r="K28" s="73">
        <f t="shared" si="0"/>
        <v>0</v>
      </c>
      <c r="L28" s="73">
        <f t="shared" si="16"/>
        <v>0</v>
      </c>
      <c r="M28" s="73">
        <f t="shared" si="21"/>
        <v>3385.2382333333335</v>
      </c>
      <c r="N28" s="52">
        <f t="shared" si="17"/>
        <v>45328.097033333339</v>
      </c>
      <c r="O28" s="86">
        <f t="shared" si="1"/>
        <v>1481.3274000000001</v>
      </c>
      <c r="P28" s="20">
        <f t="shared" si="2"/>
        <v>1801.29</v>
      </c>
      <c r="Q28" s="20">
        <f t="shared" si="3"/>
        <v>110</v>
      </c>
      <c r="R28" s="82">
        <f t="shared" si="22"/>
        <v>102.62083333333335</v>
      </c>
      <c r="S28" s="155">
        <f t="shared" si="4"/>
        <v>0</v>
      </c>
      <c r="T28" s="150">
        <f t="shared" si="5"/>
        <v>0</v>
      </c>
      <c r="U28" s="154">
        <f t="shared" si="6"/>
        <v>0</v>
      </c>
      <c r="V28" s="192">
        <f t="shared" si="18"/>
        <v>3495.2382333333335</v>
      </c>
      <c r="W28" s="54">
        <f t="shared" si="7"/>
        <v>48.701174794520554</v>
      </c>
      <c r="X28" s="55">
        <f t="shared" si="8"/>
        <v>59.220493150684931</v>
      </c>
      <c r="Y28" s="55">
        <f t="shared" si="9"/>
        <v>3.6164383561643834</v>
      </c>
      <c r="Z28" s="82">
        <f t="shared" si="23"/>
        <v>3.3738356164383569</v>
      </c>
      <c r="AA28" s="157">
        <f t="shared" si="19"/>
        <v>0</v>
      </c>
      <c r="AB28" s="20">
        <f t="shared" si="19"/>
        <v>0</v>
      </c>
      <c r="AC28" s="20">
        <f t="shared" si="10"/>
        <v>0</v>
      </c>
      <c r="AD28" s="80">
        <f t="shared" si="11"/>
        <v>114.91194191780822</v>
      </c>
      <c r="AE28" s="103">
        <f t="shared" si="20"/>
        <v>25.645448437500001</v>
      </c>
      <c r="AF28" s="19">
        <f t="shared" si="12"/>
        <v>30.774538125000003</v>
      </c>
      <c r="AG28" s="48">
        <f t="shared" si="13"/>
        <v>31.800356062500004</v>
      </c>
      <c r="AH28" s="18"/>
      <c r="AI28" s="18"/>
      <c r="AJ28" s="18"/>
      <c r="AK28" s="18"/>
      <c r="AL28" s="18"/>
      <c r="AM28" s="6">
        <f t="shared" si="14"/>
        <v>1955.3521680000003</v>
      </c>
    </row>
    <row r="29" spans="1:39" ht="14.1" customHeight="1" x14ac:dyDescent="0.2">
      <c r="A29" s="10">
        <v>30</v>
      </c>
      <c r="B29" s="198" t="s">
        <v>63</v>
      </c>
      <c r="C29" s="87"/>
      <c r="D29" s="78"/>
      <c r="E29" s="96">
        <v>12</v>
      </c>
      <c r="F29" s="110">
        <v>18176.889600000002</v>
      </c>
      <c r="G29" s="82">
        <v>21615.48</v>
      </c>
      <c r="H29" s="60">
        <v>1320</v>
      </c>
      <c r="I29" s="82">
        <f t="shared" si="24"/>
        <v>1343.4000000000003</v>
      </c>
      <c r="J29" s="160">
        <f t="shared" si="15"/>
        <v>0</v>
      </c>
      <c r="K29" s="73">
        <f t="shared" si="0"/>
        <v>0</v>
      </c>
      <c r="L29" s="73">
        <f t="shared" si="16"/>
        <v>0</v>
      </c>
      <c r="M29" s="73">
        <f t="shared" si="21"/>
        <v>3427.9808000000007</v>
      </c>
      <c r="N29" s="52">
        <f>SUM(F29:M29)</f>
        <v>45883.750400000004</v>
      </c>
      <c r="O29" s="86">
        <f t="shared" si="1"/>
        <v>1514.7408000000003</v>
      </c>
      <c r="P29" s="20">
        <f t="shared" si="2"/>
        <v>1801.29</v>
      </c>
      <c r="Q29" s="20">
        <f t="shared" si="3"/>
        <v>110</v>
      </c>
      <c r="R29" s="82">
        <f t="shared" si="22"/>
        <v>111.95000000000003</v>
      </c>
      <c r="S29" s="155">
        <f t="shared" si="4"/>
        <v>0</v>
      </c>
      <c r="T29" s="150">
        <f t="shared" si="5"/>
        <v>0</v>
      </c>
      <c r="U29" s="154">
        <f t="shared" si="6"/>
        <v>0</v>
      </c>
      <c r="V29" s="192">
        <f t="shared" si="18"/>
        <v>3537.9808000000003</v>
      </c>
      <c r="W29" s="54">
        <f t="shared" si="7"/>
        <v>49.799697534246583</v>
      </c>
      <c r="X29" s="55">
        <f t="shared" si="8"/>
        <v>59.220493150684931</v>
      </c>
      <c r="Y29" s="55">
        <f t="shared" si="9"/>
        <v>3.6164383561643834</v>
      </c>
      <c r="Z29" s="82">
        <f t="shared" si="23"/>
        <v>3.6805479452054803</v>
      </c>
      <c r="AA29" s="157">
        <f t="shared" si="19"/>
        <v>0</v>
      </c>
      <c r="AB29" s="20">
        <f t="shared" si="19"/>
        <v>0</v>
      </c>
      <c r="AC29" s="20">
        <f t="shared" si="10"/>
        <v>0</v>
      </c>
      <c r="AD29" s="80">
        <f t="shared" si="11"/>
        <v>116.31717698630138</v>
      </c>
      <c r="AE29" s="103">
        <f t="shared" si="20"/>
        <v>25.906490625000004</v>
      </c>
      <c r="AF29" s="19">
        <f t="shared" si="12"/>
        <v>31.087788750000001</v>
      </c>
      <c r="AG29" s="48">
        <f t="shared" si="13"/>
        <v>32.124048375000001</v>
      </c>
      <c r="AH29" s="18"/>
      <c r="AI29" s="18"/>
      <c r="AJ29" s="18"/>
      <c r="AK29" s="18"/>
      <c r="AL29" s="18"/>
      <c r="AM29" s="6">
        <f t="shared" si="14"/>
        <v>1999.4578560000002</v>
      </c>
    </row>
    <row r="30" spans="1:39" ht="14.1" customHeight="1" x14ac:dyDescent="0.2">
      <c r="A30" s="10">
        <v>32</v>
      </c>
      <c r="B30" s="198" t="s">
        <v>63</v>
      </c>
      <c r="C30" s="87"/>
      <c r="D30" s="78"/>
      <c r="E30" s="96">
        <v>13</v>
      </c>
      <c r="F30" s="110">
        <v>18577.850399999999</v>
      </c>
      <c r="G30" s="82">
        <v>21615.48</v>
      </c>
      <c r="H30" s="60">
        <v>1320</v>
      </c>
      <c r="I30" s="82">
        <f t="shared" si="24"/>
        <v>1455.3500000000004</v>
      </c>
      <c r="J30" s="160">
        <f t="shared" si="15"/>
        <v>0</v>
      </c>
      <c r="K30" s="73">
        <f t="shared" si="0"/>
        <v>0</v>
      </c>
      <c r="L30" s="73">
        <f t="shared" si="16"/>
        <v>0</v>
      </c>
      <c r="M30" s="73">
        <f t="shared" si="21"/>
        <v>3470.7233666666666</v>
      </c>
      <c r="N30" s="52">
        <f t="shared" si="17"/>
        <v>46439.403766666663</v>
      </c>
      <c r="O30" s="86">
        <f t="shared" si="1"/>
        <v>1548.1541999999999</v>
      </c>
      <c r="P30" s="20">
        <f t="shared" si="2"/>
        <v>1801.29</v>
      </c>
      <c r="Q30" s="20">
        <f t="shared" si="3"/>
        <v>110</v>
      </c>
      <c r="R30" s="82">
        <f t="shared" si="22"/>
        <v>121.2791666666667</v>
      </c>
      <c r="S30" s="155">
        <f t="shared" si="4"/>
        <v>0</v>
      </c>
      <c r="T30" s="150">
        <f t="shared" si="5"/>
        <v>0</v>
      </c>
      <c r="U30" s="154">
        <f t="shared" si="6"/>
        <v>0</v>
      </c>
      <c r="V30" s="192">
        <f t="shared" si="18"/>
        <v>3580.7233666666666</v>
      </c>
      <c r="W30" s="54">
        <f t="shared" si="7"/>
        <v>50.898220273972598</v>
      </c>
      <c r="X30" s="55">
        <f t="shared" si="8"/>
        <v>59.220493150684931</v>
      </c>
      <c r="Y30" s="55">
        <f t="shared" si="9"/>
        <v>3.6164383561643834</v>
      </c>
      <c r="Z30" s="82">
        <f t="shared" si="23"/>
        <v>3.9872602739726037</v>
      </c>
      <c r="AA30" s="157">
        <f t="shared" si="19"/>
        <v>0</v>
      </c>
      <c r="AB30" s="20">
        <f t="shared" si="19"/>
        <v>0</v>
      </c>
      <c r="AC30" s="20">
        <f t="shared" si="10"/>
        <v>0</v>
      </c>
      <c r="AD30" s="80">
        <f t="shared" si="11"/>
        <v>117.72241205479452</v>
      </c>
      <c r="AE30" s="103">
        <f t="shared" si="20"/>
        <v>26.167532812499999</v>
      </c>
      <c r="AF30" s="19">
        <f t="shared" si="12"/>
        <v>31.401039374999996</v>
      </c>
      <c r="AG30" s="48">
        <f t="shared" si="13"/>
        <v>32.447740687500001</v>
      </c>
      <c r="AH30" s="18"/>
      <c r="AI30" s="18"/>
      <c r="AJ30" s="18"/>
      <c r="AK30" s="18"/>
      <c r="AL30" s="18"/>
      <c r="AM30" s="6">
        <f t="shared" si="14"/>
        <v>2043.5635440000001</v>
      </c>
    </row>
    <row r="31" spans="1:39" ht="14.1" customHeight="1" x14ac:dyDescent="0.2">
      <c r="A31" s="10">
        <v>34</v>
      </c>
      <c r="B31" s="198" t="s">
        <v>63</v>
      </c>
      <c r="C31" s="87"/>
      <c r="D31" s="78"/>
      <c r="E31" s="96">
        <v>14</v>
      </c>
      <c r="F31" s="110">
        <v>18978.8112</v>
      </c>
      <c r="G31" s="82">
        <v>21615.48</v>
      </c>
      <c r="H31" s="60">
        <v>1320</v>
      </c>
      <c r="I31" s="82">
        <f t="shared" si="24"/>
        <v>1567.3000000000004</v>
      </c>
      <c r="J31" s="160">
        <f t="shared" si="15"/>
        <v>0</v>
      </c>
      <c r="K31" s="73">
        <f t="shared" si="0"/>
        <v>0</v>
      </c>
      <c r="L31" s="73">
        <f t="shared" si="16"/>
        <v>0</v>
      </c>
      <c r="M31" s="73">
        <f t="shared" si="21"/>
        <v>3513.4659333333334</v>
      </c>
      <c r="N31" s="52">
        <f t="shared" si="17"/>
        <v>46995.057133333336</v>
      </c>
      <c r="O31" s="86">
        <f t="shared" si="1"/>
        <v>1581.5676000000001</v>
      </c>
      <c r="P31" s="20">
        <f t="shared" si="2"/>
        <v>1801.29</v>
      </c>
      <c r="Q31" s="20">
        <f t="shared" si="3"/>
        <v>110</v>
      </c>
      <c r="R31" s="82">
        <f t="shared" si="22"/>
        <v>130.60833333333338</v>
      </c>
      <c r="S31" s="155">
        <f t="shared" si="4"/>
        <v>0</v>
      </c>
      <c r="T31" s="150">
        <f t="shared" si="5"/>
        <v>0</v>
      </c>
      <c r="U31" s="154">
        <f t="shared" si="6"/>
        <v>0</v>
      </c>
      <c r="V31" s="192">
        <f t="shared" si="18"/>
        <v>3623.4659333333339</v>
      </c>
      <c r="W31" s="54">
        <f t="shared" si="7"/>
        <v>51.996743013698634</v>
      </c>
      <c r="X31" s="55">
        <f t="shared" si="8"/>
        <v>59.220493150684931</v>
      </c>
      <c r="Y31" s="55">
        <f t="shared" si="9"/>
        <v>3.6164383561643834</v>
      </c>
      <c r="Z31" s="82">
        <f t="shared" si="23"/>
        <v>4.2939726027397276</v>
      </c>
      <c r="AA31" s="157">
        <f t="shared" si="19"/>
        <v>0</v>
      </c>
      <c r="AB31" s="20">
        <f t="shared" si="19"/>
        <v>0</v>
      </c>
      <c r="AC31" s="20">
        <f t="shared" si="10"/>
        <v>0</v>
      </c>
      <c r="AD31" s="80">
        <f t="shared" si="11"/>
        <v>119.12764712328767</v>
      </c>
      <c r="AE31" s="103">
        <f t="shared" si="20"/>
        <v>26.428575000000002</v>
      </c>
      <c r="AF31" s="19">
        <f t="shared" si="12"/>
        <v>31.714290000000005</v>
      </c>
      <c r="AG31" s="48">
        <f t="shared" si="13"/>
        <v>32.771433000000002</v>
      </c>
      <c r="AH31" s="18"/>
      <c r="AI31" s="18"/>
      <c r="AJ31" s="18"/>
      <c r="AK31" s="18"/>
      <c r="AL31" s="18"/>
      <c r="AM31" s="6">
        <f t="shared" si="14"/>
        <v>2087.6692320000002</v>
      </c>
    </row>
    <row r="32" spans="1:39" ht="14.1" customHeight="1" x14ac:dyDescent="0.2">
      <c r="A32" s="10">
        <v>36</v>
      </c>
      <c r="B32" s="198" t="s">
        <v>63</v>
      </c>
      <c r="C32" s="87"/>
      <c r="D32" s="78"/>
      <c r="E32" s="96">
        <v>15</v>
      </c>
      <c r="F32" s="110">
        <v>19379.772000000001</v>
      </c>
      <c r="G32" s="82">
        <v>21615.48</v>
      </c>
      <c r="H32" s="60">
        <v>1320</v>
      </c>
      <c r="I32" s="82">
        <f t="shared" si="24"/>
        <v>1679.2500000000005</v>
      </c>
      <c r="J32" s="160">
        <f t="shared" si="15"/>
        <v>0</v>
      </c>
      <c r="K32" s="73">
        <f t="shared" si="0"/>
        <v>0</v>
      </c>
      <c r="L32" s="73">
        <f t="shared" si="16"/>
        <v>0</v>
      </c>
      <c r="M32" s="73">
        <f t="shared" si="21"/>
        <v>3556.2085000000002</v>
      </c>
      <c r="N32" s="52">
        <f t="shared" si="17"/>
        <v>47550.710500000001</v>
      </c>
      <c r="O32" s="86">
        <f t="shared" si="1"/>
        <v>1614.981</v>
      </c>
      <c r="P32" s="20">
        <f t="shared" si="2"/>
        <v>1801.29</v>
      </c>
      <c r="Q32" s="20">
        <f t="shared" si="3"/>
        <v>110</v>
      </c>
      <c r="R32" s="82">
        <f t="shared" si="22"/>
        <v>139.93750000000003</v>
      </c>
      <c r="S32" s="155">
        <f t="shared" si="4"/>
        <v>0</v>
      </c>
      <c r="T32" s="150">
        <f t="shared" si="5"/>
        <v>0</v>
      </c>
      <c r="U32" s="154">
        <f t="shared" si="6"/>
        <v>0</v>
      </c>
      <c r="V32" s="192">
        <f t="shared" si="18"/>
        <v>3666.2084999999997</v>
      </c>
      <c r="W32" s="54">
        <f t="shared" si="7"/>
        <v>53.095265753424663</v>
      </c>
      <c r="X32" s="55">
        <f t="shared" si="8"/>
        <v>59.220493150684931</v>
      </c>
      <c r="Y32" s="55">
        <f t="shared" si="9"/>
        <v>3.6164383561643834</v>
      </c>
      <c r="Z32" s="82">
        <f t="shared" si="23"/>
        <v>4.6006849315068505</v>
      </c>
      <c r="AA32" s="157">
        <f t="shared" si="19"/>
        <v>0</v>
      </c>
      <c r="AB32" s="20">
        <f t="shared" si="19"/>
        <v>0</v>
      </c>
      <c r="AC32" s="20">
        <f t="shared" si="10"/>
        <v>0</v>
      </c>
      <c r="AD32" s="80">
        <f t="shared" si="11"/>
        <v>120.53288219178083</v>
      </c>
      <c r="AE32" s="103">
        <f t="shared" si="20"/>
        <v>26.689617187499998</v>
      </c>
      <c r="AF32" s="19">
        <f t="shared" si="12"/>
        <v>32.027540625</v>
      </c>
      <c r="AG32" s="48">
        <f t="shared" si="13"/>
        <v>33.095125312500002</v>
      </c>
      <c r="AH32" s="18"/>
      <c r="AI32" s="18"/>
      <c r="AJ32" s="18"/>
      <c r="AK32" s="18"/>
      <c r="AL32" s="18"/>
      <c r="AM32" s="6">
        <f t="shared" si="14"/>
        <v>2131.7749199999998</v>
      </c>
    </row>
    <row r="33" spans="1:39" ht="14.1" customHeight="1" x14ac:dyDescent="0.2">
      <c r="A33" s="10">
        <v>38</v>
      </c>
      <c r="B33" s="198" t="s">
        <v>63</v>
      </c>
      <c r="C33" s="87"/>
      <c r="D33" s="78"/>
      <c r="E33" s="96">
        <v>16</v>
      </c>
      <c r="F33" s="110">
        <v>19780.732800000002</v>
      </c>
      <c r="G33" s="82">
        <v>21615.48</v>
      </c>
      <c r="H33" s="60">
        <v>1320</v>
      </c>
      <c r="I33" s="82">
        <f t="shared" si="24"/>
        <v>1791.2000000000005</v>
      </c>
      <c r="J33" s="160">
        <f t="shared" si="15"/>
        <v>0</v>
      </c>
      <c r="K33" s="73">
        <f t="shared" si="0"/>
        <v>0</v>
      </c>
      <c r="L33" s="73">
        <f t="shared" si="16"/>
        <v>0</v>
      </c>
      <c r="M33" s="73">
        <f t="shared" si="21"/>
        <v>3598.9510666666665</v>
      </c>
      <c r="N33" s="52">
        <f t="shared" si="17"/>
        <v>48106.363866666667</v>
      </c>
      <c r="O33" s="86">
        <f t="shared" si="1"/>
        <v>1648.3944000000001</v>
      </c>
      <c r="P33" s="20">
        <f t="shared" si="2"/>
        <v>1801.29</v>
      </c>
      <c r="Q33" s="20">
        <f t="shared" si="3"/>
        <v>110</v>
      </c>
      <c r="R33" s="82">
        <f t="shared" si="22"/>
        <v>149.26666666666671</v>
      </c>
      <c r="S33" s="155">
        <f t="shared" si="4"/>
        <v>0</v>
      </c>
      <c r="T33" s="150">
        <f t="shared" si="5"/>
        <v>0</v>
      </c>
      <c r="U33" s="154">
        <f t="shared" si="6"/>
        <v>0</v>
      </c>
      <c r="V33" s="192">
        <f t="shared" si="18"/>
        <v>3708.951066666667</v>
      </c>
      <c r="W33" s="54">
        <f t="shared" si="7"/>
        <v>54.193788493150691</v>
      </c>
      <c r="X33" s="55">
        <f t="shared" si="8"/>
        <v>59.220493150684931</v>
      </c>
      <c r="Y33" s="55">
        <f t="shared" si="9"/>
        <v>3.6164383561643834</v>
      </c>
      <c r="Z33" s="82">
        <f t="shared" si="23"/>
        <v>4.9073972602739744</v>
      </c>
      <c r="AA33" s="157">
        <f t="shared" si="19"/>
        <v>0</v>
      </c>
      <c r="AB33" s="20">
        <f t="shared" si="19"/>
        <v>0</v>
      </c>
      <c r="AC33" s="20">
        <f t="shared" si="10"/>
        <v>0</v>
      </c>
      <c r="AD33" s="80">
        <f t="shared" si="11"/>
        <v>121.93811726027397</v>
      </c>
      <c r="AE33" s="103">
        <f t="shared" si="20"/>
        <v>26.950659375000001</v>
      </c>
      <c r="AF33" s="19">
        <f t="shared" si="12"/>
        <v>32.340791249999995</v>
      </c>
      <c r="AG33" s="48">
        <f t="shared" si="13"/>
        <v>33.418817625000003</v>
      </c>
      <c r="AH33" s="18"/>
      <c r="AI33" s="18"/>
      <c r="AJ33" s="18"/>
      <c r="AK33" s="18"/>
      <c r="AL33" s="18"/>
      <c r="AM33" s="6">
        <f t="shared" si="14"/>
        <v>2175.8806079999999</v>
      </c>
    </row>
    <row r="34" spans="1:39" ht="14.1" customHeight="1" x14ac:dyDescent="0.2">
      <c r="A34" s="10">
        <v>40</v>
      </c>
      <c r="B34" s="198" t="s">
        <v>63</v>
      </c>
      <c r="C34" s="87"/>
      <c r="D34" s="78"/>
      <c r="E34" s="96">
        <v>17</v>
      </c>
      <c r="F34" s="110">
        <v>20181.693599999999</v>
      </c>
      <c r="G34" s="82">
        <v>21615.48</v>
      </c>
      <c r="H34" s="60">
        <v>1320</v>
      </c>
      <c r="I34" s="82">
        <f t="shared" si="24"/>
        <v>1903.1500000000005</v>
      </c>
      <c r="J34" s="160">
        <f t="shared" si="15"/>
        <v>0</v>
      </c>
      <c r="K34" s="73">
        <f t="shared" si="0"/>
        <v>0</v>
      </c>
      <c r="L34" s="73">
        <f t="shared" si="16"/>
        <v>0</v>
      </c>
      <c r="M34" s="73">
        <f t="shared" si="21"/>
        <v>3641.6936333333329</v>
      </c>
      <c r="N34" s="52">
        <f t="shared" si="17"/>
        <v>48662.017233333332</v>
      </c>
      <c r="O34" s="86">
        <f t="shared" si="1"/>
        <v>1681.8077999999998</v>
      </c>
      <c r="P34" s="20">
        <f t="shared" si="2"/>
        <v>1801.29</v>
      </c>
      <c r="Q34" s="20">
        <f t="shared" si="3"/>
        <v>110</v>
      </c>
      <c r="R34" s="82">
        <f t="shared" si="22"/>
        <v>158.59583333333339</v>
      </c>
      <c r="S34" s="155">
        <f t="shared" si="4"/>
        <v>0</v>
      </c>
      <c r="T34" s="150">
        <f t="shared" si="5"/>
        <v>0</v>
      </c>
      <c r="U34" s="154">
        <f t="shared" si="6"/>
        <v>0</v>
      </c>
      <c r="V34" s="192">
        <f t="shared" si="18"/>
        <v>3751.6936333333329</v>
      </c>
      <c r="W34" s="54">
        <f t="shared" si="7"/>
        <v>55.292311232876706</v>
      </c>
      <c r="X34" s="55">
        <f t="shared" si="8"/>
        <v>59.220493150684931</v>
      </c>
      <c r="Y34" s="55">
        <f t="shared" si="9"/>
        <v>3.6164383561643834</v>
      </c>
      <c r="Z34" s="82">
        <f t="shared" si="23"/>
        <v>5.2141095890410973</v>
      </c>
      <c r="AA34" s="157">
        <f t="shared" si="19"/>
        <v>0</v>
      </c>
      <c r="AB34" s="20">
        <f t="shared" si="19"/>
        <v>0</v>
      </c>
      <c r="AC34" s="20">
        <f t="shared" si="10"/>
        <v>0</v>
      </c>
      <c r="AD34" s="80">
        <f t="shared" si="11"/>
        <v>123.34335232876712</v>
      </c>
      <c r="AE34" s="103">
        <f t="shared" si="20"/>
        <v>27.211701562499996</v>
      </c>
      <c r="AF34" s="19">
        <f t="shared" si="12"/>
        <v>32.65404187499999</v>
      </c>
      <c r="AG34" s="48">
        <f t="shared" si="13"/>
        <v>33.742509937499996</v>
      </c>
      <c r="AH34" s="18"/>
      <c r="AI34" s="18"/>
      <c r="AJ34" s="18"/>
      <c r="AK34" s="18"/>
      <c r="AL34" s="18"/>
      <c r="AM34" s="6">
        <f t="shared" si="14"/>
        <v>2219.986296</v>
      </c>
    </row>
    <row r="35" spans="1:39" ht="14.1" customHeight="1" x14ac:dyDescent="0.2">
      <c r="A35" s="10">
        <v>42</v>
      </c>
      <c r="B35" s="198" t="s">
        <v>63</v>
      </c>
      <c r="C35" s="87"/>
      <c r="D35" s="78"/>
      <c r="E35" s="96">
        <v>18</v>
      </c>
      <c r="F35" s="110">
        <v>20582.654399999999</v>
      </c>
      <c r="G35" s="82">
        <v>21615.48</v>
      </c>
      <c r="H35" s="60">
        <v>1320</v>
      </c>
      <c r="I35" s="82">
        <f t="shared" si="24"/>
        <v>2015.1000000000006</v>
      </c>
      <c r="J35" s="160">
        <f t="shared" si="15"/>
        <v>0</v>
      </c>
      <c r="K35" s="73">
        <f t="shared" si="0"/>
        <v>0</v>
      </c>
      <c r="L35" s="73">
        <f t="shared" si="16"/>
        <v>0</v>
      </c>
      <c r="M35" s="73">
        <f t="shared" si="21"/>
        <v>3684.4361999999996</v>
      </c>
      <c r="N35" s="52">
        <f t="shared" si="17"/>
        <v>49217.67059999999</v>
      </c>
      <c r="O35" s="86">
        <f t="shared" si="1"/>
        <v>1715.2212</v>
      </c>
      <c r="P35" s="20">
        <f t="shared" si="2"/>
        <v>1801.29</v>
      </c>
      <c r="Q35" s="20">
        <f t="shared" si="3"/>
        <v>110</v>
      </c>
      <c r="R35" s="82">
        <f t="shared" si="22"/>
        <v>167.92500000000004</v>
      </c>
      <c r="S35" s="155">
        <f t="shared" si="4"/>
        <v>0</v>
      </c>
      <c r="T35" s="150">
        <f t="shared" si="5"/>
        <v>0</v>
      </c>
      <c r="U35" s="154">
        <f t="shared" si="6"/>
        <v>0</v>
      </c>
      <c r="V35" s="192">
        <f t="shared" si="18"/>
        <v>3794.4362000000001</v>
      </c>
      <c r="W35" s="54">
        <f t="shared" si="7"/>
        <v>56.390833972602735</v>
      </c>
      <c r="X35" s="55">
        <f t="shared" si="8"/>
        <v>59.220493150684931</v>
      </c>
      <c r="Y35" s="55">
        <f t="shared" si="9"/>
        <v>3.6164383561643834</v>
      </c>
      <c r="Z35" s="82">
        <f t="shared" si="23"/>
        <v>5.5208219178082212</v>
      </c>
      <c r="AA35" s="157">
        <f t="shared" si="19"/>
        <v>0</v>
      </c>
      <c r="AB35" s="20">
        <f t="shared" si="19"/>
        <v>0</v>
      </c>
      <c r="AC35" s="20">
        <f t="shared" si="10"/>
        <v>0</v>
      </c>
      <c r="AD35" s="80">
        <f t="shared" si="11"/>
        <v>124.74858739726027</v>
      </c>
      <c r="AE35" s="103">
        <f t="shared" si="20"/>
        <v>27.472743749999999</v>
      </c>
      <c r="AF35" s="19">
        <f t="shared" si="12"/>
        <v>32.967292499999999</v>
      </c>
      <c r="AG35" s="48">
        <f t="shared" si="13"/>
        <v>34.066202250000003</v>
      </c>
      <c r="AH35" s="18"/>
      <c r="AI35" s="18"/>
      <c r="AJ35" s="18"/>
      <c r="AK35" s="18"/>
      <c r="AL35" s="18"/>
      <c r="AM35" s="6">
        <f t="shared" si="14"/>
        <v>2264.0919839999997</v>
      </c>
    </row>
    <row r="36" spans="1:39" ht="14.1" customHeight="1" x14ac:dyDescent="0.2">
      <c r="A36" s="10">
        <v>44</v>
      </c>
      <c r="B36" s="198" t="s">
        <v>63</v>
      </c>
      <c r="C36" s="87"/>
      <c r="D36" s="78"/>
      <c r="E36" s="96">
        <v>19</v>
      </c>
      <c r="F36" s="110">
        <v>20983.6152</v>
      </c>
      <c r="G36" s="82">
        <v>21615.48</v>
      </c>
      <c r="H36" s="60">
        <v>1320</v>
      </c>
      <c r="I36" s="82">
        <f t="shared" si="24"/>
        <v>2127.0500000000006</v>
      </c>
      <c r="J36" s="160">
        <f t="shared" si="15"/>
        <v>0</v>
      </c>
      <c r="K36" s="73">
        <f t="shared" si="0"/>
        <v>0</v>
      </c>
      <c r="L36" s="73">
        <f t="shared" si="16"/>
        <v>0</v>
      </c>
      <c r="M36" s="73">
        <f t="shared" si="21"/>
        <v>3727.1787666666664</v>
      </c>
      <c r="N36" s="52">
        <f t="shared" si="17"/>
        <v>49773.323966666663</v>
      </c>
      <c r="O36" s="86">
        <f t="shared" si="1"/>
        <v>1748.6346000000001</v>
      </c>
      <c r="P36" s="20">
        <f t="shared" si="2"/>
        <v>1801.29</v>
      </c>
      <c r="Q36" s="20">
        <f t="shared" si="3"/>
        <v>110</v>
      </c>
      <c r="R36" s="82">
        <f t="shared" si="22"/>
        <v>177.25416666666672</v>
      </c>
      <c r="S36" s="155">
        <f t="shared" si="4"/>
        <v>0</v>
      </c>
      <c r="T36" s="150">
        <f t="shared" si="5"/>
        <v>0</v>
      </c>
      <c r="U36" s="154">
        <f t="shared" si="6"/>
        <v>0</v>
      </c>
      <c r="V36" s="192">
        <f t="shared" si="18"/>
        <v>3837.1787666666669</v>
      </c>
      <c r="W36" s="54">
        <f t="shared" si="7"/>
        <v>57.489356712328771</v>
      </c>
      <c r="X36" s="55">
        <f t="shared" si="8"/>
        <v>59.220493150684931</v>
      </c>
      <c r="Y36" s="55">
        <f t="shared" si="9"/>
        <v>3.6164383561643834</v>
      </c>
      <c r="Z36" s="82">
        <f t="shared" si="23"/>
        <v>5.8275342465753441</v>
      </c>
      <c r="AA36" s="157">
        <f t="shared" si="19"/>
        <v>0</v>
      </c>
      <c r="AB36" s="20">
        <f t="shared" si="19"/>
        <v>0</v>
      </c>
      <c r="AC36" s="20">
        <f t="shared" si="10"/>
        <v>0</v>
      </c>
      <c r="AD36" s="80">
        <f t="shared" si="11"/>
        <v>126.15382246575342</v>
      </c>
      <c r="AE36" s="103">
        <f t="shared" si="20"/>
        <v>27.733785937500002</v>
      </c>
      <c r="AF36" s="19">
        <f t="shared" si="12"/>
        <v>33.280543125000008</v>
      </c>
      <c r="AG36" s="48">
        <f t="shared" si="13"/>
        <v>34.389894562500004</v>
      </c>
      <c r="AH36" s="18"/>
      <c r="AI36" s="18"/>
      <c r="AJ36" s="18"/>
      <c r="AK36" s="18"/>
      <c r="AL36" s="18"/>
      <c r="AM36" s="6">
        <f t="shared" si="14"/>
        <v>2308.1976719999998</v>
      </c>
    </row>
    <row r="37" spans="1:39" ht="14.1" customHeight="1" x14ac:dyDescent="0.2">
      <c r="A37" s="10">
        <v>46</v>
      </c>
      <c r="B37" s="198" t="s">
        <v>63</v>
      </c>
      <c r="C37" s="87"/>
      <c r="D37" s="78"/>
      <c r="E37" s="96">
        <v>20</v>
      </c>
      <c r="F37" s="110">
        <v>21384.576000000001</v>
      </c>
      <c r="G37" s="82">
        <v>21615.48</v>
      </c>
      <c r="H37" s="60">
        <v>1320</v>
      </c>
      <c r="I37" s="82">
        <f t="shared" si="24"/>
        <v>2239.0000000000005</v>
      </c>
      <c r="J37" s="160">
        <f t="shared" si="15"/>
        <v>0</v>
      </c>
      <c r="K37" s="73">
        <f t="shared" si="0"/>
        <v>0</v>
      </c>
      <c r="L37" s="73">
        <f t="shared" si="16"/>
        <v>0</v>
      </c>
      <c r="M37" s="73">
        <f t="shared" si="21"/>
        <v>3769.9213333333332</v>
      </c>
      <c r="N37" s="52">
        <f t="shared" si="17"/>
        <v>50328.977333333329</v>
      </c>
      <c r="O37" s="86">
        <f t="shared" si="1"/>
        <v>1782.048</v>
      </c>
      <c r="P37" s="20">
        <f t="shared" si="2"/>
        <v>1801.29</v>
      </c>
      <c r="Q37" s="20">
        <f t="shared" si="3"/>
        <v>110</v>
      </c>
      <c r="R37" s="82">
        <f t="shared" si="22"/>
        <v>186.58333333333337</v>
      </c>
      <c r="S37" s="155">
        <f t="shared" si="4"/>
        <v>0</v>
      </c>
      <c r="T37" s="150">
        <f t="shared" si="5"/>
        <v>0</v>
      </c>
      <c r="U37" s="154">
        <f t="shared" si="6"/>
        <v>0</v>
      </c>
      <c r="V37" s="192">
        <f t="shared" si="18"/>
        <v>3879.9213333333332</v>
      </c>
      <c r="W37" s="54">
        <f t="shared" si="7"/>
        <v>58.5878794520548</v>
      </c>
      <c r="X37" s="55">
        <f t="shared" si="8"/>
        <v>59.220493150684931</v>
      </c>
      <c r="Y37" s="55">
        <f t="shared" si="9"/>
        <v>3.6164383561643834</v>
      </c>
      <c r="Z37" s="82">
        <f t="shared" si="23"/>
        <v>6.1342465753424671</v>
      </c>
      <c r="AA37" s="157">
        <f t="shared" si="19"/>
        <v>0</v>
      </c>
      <c r="AB37" s="20">
        <f t="shared" si="19"/>
        <v>0</v>
      </c>
      <c r="AC37" s="20">
        <f t="shared" si="10"/>
        <v>0</v>
      </c>
      <c r="AD37" s="80">
        <f t="shared" si="11"/>
        <v>127.55905753424658</v>
      </c>
      <c r="AE37" s="103">
        <f t="shared" si="20"/>
        <v>27.994828124999998</v>
      </c>
      <c r="AF37" s="19">
        <f t="shared" si="12"/>
        <v>33.593793750000003</v>
      </c>
      <c r="AG37" s="48">
        <f t="shared" si="13"/>
        <v>34.713586874999997</v>
      </c>
      <c r="AH37" s="18"/>
      <c r="AI37" s="18"/>
      <c r="AJ37" s="18"/>
      <c r="AK37" s="18"/>
      <c r="AL37" s="18"/>
      <c r="AM37" s="6">
        <f t="shared" si="14"/>
        <v>2352.3033600000003</v>
      </c>
    </row>
    <row r="38" spans="1:39" ht="14.1" customHeight="1" x14ac:dyDescent="0.2">
      <c r="A38" s="10">
        <v>48</v>
      </c>
      <c r="B38" s="198" t="s">
        <v>63</v>
      </c>
      <c r="C38" s="87"/>
      <c r="D38" s="78"/>
      <c r="E38" s="96">
        <v>21</v>
      </c>
      <c r="F38" s="110">
        <v>21785.536800000002</v>
      </c>
      <c r="G38" s="82">
        <v>21615.48</v>
      </c>
      <c r="H38" s="60">
        <v>1320</v>
      </c>
      <c r="I38" s="82">
        <f t="shared" si="24"/>
        <v>2350.9500000000003</v>
      </c>
      <c r="J38" s="160">
        <f t="shared" si="15"/>
        <v>0</v>
      </c>
      <c r="K38" s="73">
        <f t="shared" si="0"/>
        <v>0</v>
      </c>
      <c r="L38" s="73">
        <f t="shared" si="16"/>
        <v>0</v>
      </c>
      <c r="M38" s="73">
        <f t="shared" si="21"/>
        <v>3812.6638999999996</v>
      </c>
      <c r="N38" s="52">
        <f t="shared" si="17"/>
        <v>50884.630699999994</v>
      </c>
      <c r="O38" s="86">
        <f t="shared" si="1"/>
        <v>1815.4614000000001</v>
      </c>
      <c r="P38" s="20">
        <f t="shared" si="2"/>
        <v>1801.29</v>
      </c>
      <c r="Q38" s="20">
        <f t="shared" si="3"/>
        <v>110</v>
      </c>
      <c r="R38" s="82">
        <f t="shared" si="22"/>
        <v>195.91250000000002</v>
      </c>
      <c r="S38" s="155">
        <f t="shared" si="4"/>
        <v>0</v>
      </c>
      <c r="T38" s="150">
        <f t="shared" si="5"/>
        <v>0</v>
      </c>
      <c r="U38" s="154">
        <f t="shared" si="6"/>
        <v>0</v>
      </c>
      <c r="V38" s="192">
        <f t="shared" si="18"/>
        <v>3922.6639</v>
      </c>
      <c r="W38" s="54">
        <f t="shared" si="7"/>
        <v>59.686402191780829</v>
      </c>
      <c r="X38" s="55">
        <f t="shared" si="8"/>
        <v>59.220493150684931</v>
      </c>
      <c r="Y38" s="55">
        <f t="shared" si="9"/>
        <v>3.6164383561643834</v>
      </c>
      <c r="Z38" s="82">
        <f t="shared" si="23"/>
        <v>6.44095890410959</v>
      </c>
      <c r="AA38" s="157">
        <f t="shared" si="19"/>
        <v>0</v>
      </c>
      <c r="AB38" s="20">
        <f t="shared" si="19"/>
        <v>0</v>
      </c>
      <c r="AC38" s="20">
        <f t="shared" si="10"/>
        <v>0</v>
      </c>
      <c r="AD38" s="80">
        <f t="shared" si="11"/>
        <v>128.96429260273973</v>
      </c>
      <c r="AE38" s="103">
        <f t="shared" si="20"/>
        <v>28.255870312500001</v>
      </c>
      <c r="AF38" s="19">
        <f t="shared" si="12"/>
        <v>33.907044374999998</v>
      </c>
      <c r="AG38" s="48">
        <f t="shared" si="13"/>
        <v>35.037279187499998</v>
      </c>
      <c r="AH38" s="18"/>
      <c r="AI38" s="18"/>
      <c r="AJ38" s="18"/>
      <c r="AK38" s="18"/>
      <c r="AL38" s="18"/>
      <c r="AM38" s="6">
        <f t="shared" si="14"/>
        <v>2396.4090480000004</v>
      </c>
    </row>
    <row r="39" spans="1:39" ht="14.1" customHeight="1" thickBot="1" x14ac:dyDescent="0.25">
      <c r="A39" s="10">
        <v>50</v>
      </c>
      <c r="B39" s="198" t="s">
        <v>63</v>
      </c>
      <c r="C39" s="89"/>
      <c r="D39" s="90"/>
      <c r="E39" s="97">
        <v>22</v>
      </c>
      <c r="F39" s="111">
        <v>22186.497600000002</v>
      </c>
      <c r="G39" s="91">
        <v>21615.48</v>
      </c>
      <c r="H39" s="92">
        <v>1320</v>
      </c>
      <c r="I39" s="91">
        <f t="shared" si="24"/>
        <v>2462.9</v>
      </c>
      <c r="J39" s="161">
        <f t="shared" si="15"/>
        <v>0</v>
      </c>
      <c r="K39" s="74">
        <f t="shared" si="0"/>
        <v>0</v>
      </c>
      <c r="L39" s="74">
        <f t="shared" si="16"/>
        <v>0</v>
      </c>
      <c r="M39" s="74">
        <f t="shared" si="21"/>
        <v>3855.4064666666668</v>
      </c>
      <c r="N39" s="58">
        <f t="shared" si="17"/>
        <v>51440.284066666667</v>
      </c>
      <c r="O39" s="95">
        <f t="shared" si="1"/>
        <v>1848.8748000000003</v>
      </c>
      <c r="P39" s="45">
        <f t="shared" si="2"/>
        <v>1801.29</v>
      </c>
      <c r="Q39" s="45">
        <f t="shared" si="3"/>
        <v>110</v>
      </c>
      <c r="R39" s="91">
        <f>+I39/12</f>
        <v>205.24166666666667</v>
      </c>
      <c r="S39" s="156">
        <f t="shared" si="4"/>
        <v>0</v>
      </c>
      <c r="T39" s="151">
        <f t="shared" si="5"/>
        <v>0</v>
      </c>
      <c r="U39" s="159">
        <f t="shared" si="6"/>
        <v>0</v>
      </c>
      <c r="V39" s="193">
        <f t="shared" si="18"/>
        <v>3965.4064666666673</v>
      </c>
      <c r="W39" s="56">
        <f t="shared" si="7"/>
        <v>60.784924931506858</v>
      </c>
      <c r="X39" s="57">
        <f t="shared" si="8"/>
        <v>59.220493150684931</v>
      </c>
      <c r="Y39" s="57">
        <f t="shared" si="9"/>
        <v>3.6164383561643834</v>
      </c>
      <c r="Z39" s="91">
        <f t="shared" si="23"/>
        <v>6.747671232876713</v>
      </c>
      <c r="AA39" s="158">
        <f t="shared" si="19"/>
        <v>0</v>
      </c>
      <c r="AB39" s="45">
        <f t="shared" si="19"/>
        <v>0</v>
      </c>
      <c r="AC39" s="45">
        <f t="shared" si="10"/>
        <v>0</v>
      </c>
      <c r="AD39" s="81">
        <f t="shared" si="11"/>
        <v>130.3695276712329</v>
      </c>
      <c r="AE39" s="104">
        <f t="shared" si="20"/>
        <v>28.516912500000004</v>
      </c>
      <c r="AF39" s="50">
        <f t="shared" si="12"/>
        <v>34.220295000000007</v>
      </c>
      <c r="AG39" s="51">
        <f t="shared" si="13"/>
        <v>35.360971500000005</v>
      </c>
      <c r="AH39" s="18"/>
      <c r="AI39" s="18"/>
      <c r="AJ39" s="18"/>
      <c r="AK39" s="18"/>
      <c r="AL39" s="18"/>
      <c r="AM39" s="6">
        <f t="shared" si="14"/>
        <v>2440.5147360000001</v>
      </c>
    </row>
    <row r="42" spans="1:39" x14ac:dyDescent="0.2">
      <c r="A42" s="113"/>
    </row>
    <row r="43" spans="1:39" x14ac:dyDescent="0.2">
      <c r="A43" s="113"/>
    </row>
    <row r="44" spans="1:39" x14ac:dyDescent="0.2">
      <c r="A44" s="113"/>
    </row>
    <row r="45" spans="1:39" x14ac:dyDescent="0.2">
      <c r="A45" s="113"/>
    </row>
    <row r="46" spans="1:39" x14ac:dyDescent="0.2">
      <c r="A46" s="113"/>
    </row>
  </sheetData>
  <sheetProtection algorithmName="SHA-512" hashValue="BL5E4kbpaplqotsS5AtnAlgPRzrCHWf9tnchgLgbsF8+4AYQErSwuavpN9gz1ZhWMHxyWGYm4/YlL/phpFC3Yg==" saltValue="I6VlWf6fc6V5sQt6mkT5Yg==" spinCount="100000" sheet="1" objects="1" scenarios="1"/>
  <mergeCells count="39">
    <mergeCell ref="M11:M12"/>
    <mergeCell ref="S5:U5"/>
    <mergeCell ref="AE10:AG10"/>
    <mergeCell ref="C7:F8"/>
    <mergeCell ref="C10:C12"/>
    <mergeCell ref="D10:D12"/>
    <mergeCell ref="E10:E12"/>
    <mergeCell ref="O10:V10"/>
    <mergeCell ref="F10:N10"/>
    <mergeCell ref="F11:F12"/>
    <mergeCell ref="G11:G12"/>
    <mergeCell ref="U11:U12"/>
    <mergeCell ref="N11:N12"/>
    <mergeCell ref="O11:O12"/>
    <mergeCell ref="W10:AD10"/>
    <mergeCell ref="AB11:AB12"/>
    <mergeCell ref="W11:W12"/>
    <mergeCell ref="Y11:Y12"/>
    <mergeCell ref="AC11:AC12"/>
    <mergeCell ref="AF11:AF12"/>
    <mergeCell ref="AG11:AG12"/>
    <mergeCell ref="AD11:AD12"/>
    <mergeCell ref="AE11:AE12"/>
    <mergeCell ref="A10:B12"/>
    <mergeCell ref="S11:S12"/>
    <mergeCell ref="AA11:AA12"/>
    <mergeCell ref="G8:O8"/>
    <mergeCell ref="G7:O7"/>
    <mergeCell ref="R7:V7"/>
    <mergeCell ref="R8:V8"/>
    <mergeCell ref="Z11:Z12"/>
    <mergeCell ref="P11:P12"/>
    <mergeCell ref="T11:T12"/>
    <mergeCell ref="V11:V12"/>
    <mergeCell ref="H11:H12"/>
    <mergeCell ref="I11:I12"/>
    <mergeCell ref="Q11:Q12"/>
    <mergeCell ref="R11:R12"/>
    <mergeCell ref="X11:X12"/>
  </mergeCells>
  <dataValidations count="2">
    <dataValidation type="list" allowBlank="1" showInputMessage="1" showErrorMessage="1" sqref="K12:L12" xr:uid="{B2E90EED-1B7B-4469-952E-3AEA46C65D65}">
      <formula1>"NO-NEIN,SI-JA,"</formula1>
    </dataValidation>
    <dataValidation type="list" allowBlank="1" showInputMessage="1" showErrorMessage="1" sqref="J12" xr:uid="{71B8992D-F8E7-48C2-A575-43D50E099D63}">
      <formula1>"B1 (ex C),NO-NEIN,"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ignoredErrors>
    <ignoredError sqref="R18:R39 Z18:Z39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AB88E-A384-4A6B-B344-8E79B0E46613}">
  <dimension ref="A2:AI39"/>
  <sheetViews>
    <sheetView zoomScaleNormal="100" workbookViewId="0">
      <selection activeCell="J12" sqref="J12"/>
    </sheetView>
  </sheetViews>
  <sheetFormatPr baseColWidth="10" defaultColWidth="9.140625" defaultRowHeight="11.25" x14ac:dyDescent="0.2"/>
  <cols>
    <col min="1" max="1" width="12.42578125" style="114" customWidth="1"/>
    <col min="2" max="2" width="11.28515625" style="6" bestFit="1" customWidth="1"/>
    <col min="3" max="3" width="7.140625" style="7" customWidth="1"/>
    <col min="4" max="4" width="6.7109375" style="7" customWidth="1"/>
    <col min="5" max="5" width="11.140625" style="6" customWidth="1"/>
    <col min="6" max="6" width="9" style="6" bestFit="1" customWidth="1"/>
    <col min="7" max="7" width="12.28515625" style="6" bestFit="1" customWidth="1"/>
    <col min="8" max="8" width="12.5703125" style="6" customWidth="1"/>
    <col min="9" max="9" width="11.7109375" style="6" customWidth="1"/>
    <col min="10" max="11" width="11.85546875" style="6" customWidth="1"/>
    <col min="12" max="12" width="11" style="6" customWidth="1"/>
    <col min="13" max="13" width="9.5703125" style="6" customWidth="1"/>
    <col min="14" max="14" width="10.140625" style="6" customWidth="1"/>
    <col min="15" max="15" width="13" style="6" customWidth="1"/>
    <col min="16" max="17" width="12.140625" style="6" customWidth="1"/>
    <col min="18" max="18" width="12.5703125" style="6" customWidth="1"/>
    <col min="19" max="19" width="10.140625" style="6" customWidth="1"/>
    <col min="20" max="20" width="10.85546875" style="6" customWidth="1"/>
    <col min="21" max="21" width="10.28515625" style="6" customWidth="1"/>
    <col min="22" max="22" width="13.140625" style="6" customWidth="1"/>
    <col min="23" max="24" width="12.28515625" style="6" customWidth="1"/>
    <col min="25" max="25" width="12.85546875" style="6" customWidth="1"/>
    <col min="26" max="26" width="12" style="6" customWidth="1"/>
    <col min="27" max="27" width="11.140625" style="6" customWidth="1"/>
    <col min="28" max="28" width="14.140625" style="6" customWidth="1"/>
    <col min="29" max="29" width="12" style="6" customWidth="1"/>
    <col min="30" max="30" width="9.28515625" style="6" customWidth="1"/>
    <col min="31" max="31" width="8" style="6" customWidth="1"/>
    <col min="32" max="32" width="1.140625" style="6" hidden="1" customWidth="1"/>
    <col min="33" max="33" width="7.42578125" style="6" hidden="1" customWidth="1"/>
    <col min="34" max="34" width="19.7109375" style="6" hidden="1" customWidth="1"/>
    <col min="35" max="35" width="21.85546875" style="6" hidden="1" customWidth="1"/>
    <col min="36" max="16384" width="9.140625" style="6"/>
  </cols>
  <sheetData>
    <row r="2" spans="1:35" ht="60" customHeight="1" x14ac:dyDescent="0.2">
      <c r="B2" s="7"/>
      <c r="E2" s="7"/>
      <c r="F2" s="7"/>
      <c r="G2" s="118" t="s">
        <v>0</v>
      </c>
      <c r="H2" s="67"/>
      <c r="I2" s="67"/>
      <c r="J2" s="67"/>
      <c r="K2" s="67"/>
      <c r="L2" s="67"/>
      <c r="M2" s="67"/>
      <c r="N2" s="67"/>
      <c r="O2" s="7"/>
      <c r="P2" s="147"/>
      <c r="Q2" s="147"/>
      <c r="R2" s="147"/>
      <c r="S2" s="147"/>
      <c r="T2" s="147"/>
      <c r="U2" s="147"/>
      <c r="V2" s="116"/>
      <c r="W2" s="71"/>
      <c r="X2" s="71"/>
      <c r="Y2" s="116"/>
      <c r="Z2" s="116"/>
      <c r="AA2" s="7"/>
      <c r="AB2" s="7"/>
      <c r="AC2" s="7"/>
    </row>
    <row r="3" spans="1:35" ht="18.75" customHeight="1" x14ac:dyDescent="0.2">
      <c r="B3" s="7"/>
      <c r="E3" s="7"/>
      <c r="F3" s="68"/>
      <c r="G3" s="72" t="s">
        <v>30</v>
      </c>
      <c r="H3" s="70">
        <v>46023</v>
      </c>
      <c r="I3" s="70"/>
      <c r="J3" s="68"/>
      <c r="K3" s="68"/>
      <c r="L3" s="69"/>
      <c r="M3" s="68"/>
      <c r="N3" s="68"/>
      <c r="O3" s="68"/>
      <c r="P3" s="68"/>
      <c r="Q3" s="68"/>
      <c r="R3" s="68"/>
      <c r="S3" s="68"/>
      <c r="T3" s="71"/>
      <c r="U3" s="71"/>
      <c r="V3" s="71"/>
      <c r="W3" s="71"/>
      <c r="X3" s="71"/>
      <c r="Y3" s="71"/>
      <c r="Z3" s="7"/>
    </row>
    <row r="4" spans="1:35" ht="18.75" customHeight="1" thickBot="1" x14ac:dyDescent="0.25">
      <c r="B4" s="7"/>
      <c r="E4" s="7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7"/>
      <c r="U4" s="7"/>
      <c r="V4" s="7"/>
      <c r="W4" s="7"/>
      <c r="X4" s="7"/>
      <c r="Y4" s="7"/>
      <c r="Z4" s="7"/>
    </row>
    <row r="5" spans="1:35" s="12" customFormat="1" ht="15.75" customHeight="1" thickBot="1" x14ac:dyDescent="0.25">
      <c r="A5" s="120"/>
      <c r="B5" s="11"/>
      <c r="C5" s="11"/>
      <c r="D5" s="11"/>
      <c r="E5" s="11"/>
      <c r="F5" s="7"/>
      <c r="G5" s="7"/>
      <c r="H5" s="7"/>
      <c r="I5" s="7"/>
      <c r="J5" s="7"/>
      <c r="K5" s="7"/>
      <c r="L5" s="7"/>
      <c r="M5" s="7"/>
      <c r="N5" s="7"/>
      <c r="O5" s="7"/>
      <c r="P5" s="176"/>
      <c r="Q5" s="7"/>
      <c r="R5" s="117"/>
      <c r="S5" s="275" t="s">
        <v>77</v>
      </c>
      <c r="T5" s="276"/>
      <c r="U5" s="283"/>
      <c r="V5" s="7"/>
      <c r="W5" s="7"/>
      <c r="X5" s="7"/>
      <c r="Y5" s="7"/>
      <c r="Z5" s="7"/>
      <c r="AA5" s="7"/>
      <c r="AB5" s="7"/>
    </row>
    <row r="6" spans="1:35" s="12" customFormat="1" ht="16.5" customHeight="1" thickBot="1" x14ac:dyDescent="0.25">
      <c r="A6" s="120"/>
      <c r="B6" s="11"/>
      <c r="C6" s="11"/>
      <c r="D6" s="11"/>
      <c r="E6" s="1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35" ht="22.5" customHeight="1" x14ac:dyDescent="0.2">
      <c r="B7" s="239" t="s">
        <v>88</v>
      </c>
      <c r="C7" s="240"/>
      <c r="D7" s="240"/>
      <c r="E7" s="241"/>
      <c r="F7" s="245" t="s">
        <v>87</v>
      </c>
      <c r="G7" s="246"/>
      <c r="H7" s="246"/>
      <c r="I7" s="246"/>
      <c r="J7" s="246"/>
      <c r="K7" s="246"/>
      <c r="L7" s="246"/>
      <c r="M7" s="246"/>
      <c r="N7" s="247"/>
      <c r="P7" s="115"/>
      <c r="Q7" s="115"/>
      <c r="R7" s="248" t="s">
        <v>75</v>
      </c>
      <c r="S7" s="249"/>
      <c r="T7" s="249"/>
      <c r="U7" s="250"/>
      <c r="V7" s="7"/>
      <c r="W7" s="7"/>
      <c r="X7" s="7"/>
      <c r="Y7" s="7"/>
      <c r="AC7" s="12"/>
    </row>
    <row r="8" spans="1:35" ht="21" customHeight="1" thickBot="1" x14ac:dyDescent="0.25">
      <c r="B8" s="242"/>
      <c r="C8" s="243"/>
      <c r="D8" s="243"/>
      <c r="E8" s="244"/>
      <c r="F8" s="251" t="s">
        <v>86</v>
      </c>
      <c r="G8" s="252"/>
      <c r="H8" s="252"/>
      <c r="I8" s="252"/>
      <c r="J8" s="252"/>
      <c r="K8" s="252"/>
      <c r="L8" s="252"/>
      <c r="M8" s="252"/>
      <c r="N8" s="253"/>
      <c r="P8" s="115"/>
      <c r="Q8" s="115"/>
      <c r="R8" s="254" t="s">
        <v>74</v>
      </c>
      <c r="S8" s="255"/>
      <c r="T8" s="255"/>
      <c r="U8" s="256"/>
      <c r="V8" s="27">
        <f>Data!H13</f>
        <v>42.35</v>
      </c>
      <c r="AA8" s="75"/>
      <c r="AB8" s="75"/>
      <c r="AC8" s="76"/>
    </row>
    <row r="9" spans="1:35" ht="18.75" customHeight="1" thickBot="1" x14ac:dyDescent="0.25">
      <c r="B9" s="7"/>
      <c r="E9" s="28"/>
      <c r="F9" s="38"/>
      <c r="G9" s="38"/>
      <c r="H9" s="38"/>
      <c r="I9" s="38"/>
      <c r="J9" s="38"/>
      <c r="K9" s="38"/>
      <c r="L9" s="39"/>
      <c r="M9" s="40">
        <f>12</f>
        <v>12</v>
      </c>
      <c r="N9" s="7"/>
      <c r="O9" s="7"/>
      <c r="P9" s="7"/>
      <c r="Q9" s="7"/>
      <c r="R9" s="7"/>
      <c r="S9" s="16"/>
      <c r="T9" s="40">
        <v>365</v>
      </c>
      <c r="U9" s="16"/>
      <c r="V9" s="16"/>
      <c r="W9" s="16"/>
      <c r="X9" s="16"/>
      <c r="Y9" s="16"/>
      <c r="Z9" s="16">
        <v>365</v>
      </c>
      <c r="AA9" s="75" t="s">
        <v>73</v>
      </c>
      <c r="AC9" s="75"/>
    </row>
    <row r="10" spans="1:35" s="8" customFormat="1" ht="23.25" customHeight="1" thickBot="1" x14ac:dyDescent="0.25">
      <c r="A10" s="233" t="s">
        <v>84</v>
      </c>
      <c r="B10" s="257" t="s">
        <v>1</v>
      </c>
      <c r="C10" s="258" t="s">
        <v>2</v>
      </c>
      <c r="D10" s="261" t="s">
        <v>3</v>
      </c>
      <c r="E10" s="264" t="s">
        <v>6</v>
      </c>
      <c r="F10" s="265"/>
      <c r="G10" s="265"/>
      <c r="H10" s="265"/>
      <c r="I10" s="265"/>
      <c r="J10" s="265"/>
      <c r="K10" s="265"/>
      <c r="L10" s="266"/>
      <c r="M10" s="224" t="s">
        <v>54</v>
      </c>
      <c r="N10" s="225"/>
      <c r="O10" s="225"/>
      <c r="P10" s="225"/>
      <c r="Q10" s="225"/>
      <c r="R10" s="225"/>
      <c r="S10" s="226"/>
      <c r="T10" s="224" t="str">
        <f>CONCATENATE("GIORNALIERO - TÄGLICH  
(",T9," giorni/Tage)")</f>
        <v>GIORNALIERO - TÄGLICH  
(365 giorni/Tage)</v>
      </c>
      <c r="U10" s="225"/>
      <c r="V10" s="225"/>
      <c r="W10" s="225"/>
      <c r="X10" s="225"/>
      <c r="Y10" s="225"/>
      <c r="Z10" s="226"/>
      <c r="AA10" s="289" t="s">
        <v>53</v>
      </c>
      <c r="AB10" s="216"/>
      <c r="AC10" s="217"/>
      <c r="AD10" s="64"/>
      <c r="AE10" s="64"/>
      <c r="AF10" s="64"/>
      <c r="AG10" s="64"/>
    </row>
    <row r="11" spans="1:35" s="8" customFormat="1" ht="30" customHeight="1" x14ac:dyDescent="0.2">
      <c r="A11" s="234"/>
      <c r="B11" s="227"/>
      <c r="C11" s="259"/>
      <c r="D11" s="262"/>
      <c r="E11" s="257" t="s">
        <v>4</v>
      </c>
      <c r="F11" s="284" t="s">
        <v>5</v>
      </c>
      <c r="G11" s="284" t="s">
        <v>55</v>
      </c>
      <c r="H11" s="112" t="s">
        <v>91</v>
      </c>
      <c r="I11" s="66" t="s">
        <v>89</v>
      </c>
      <c r="J11" s="112" t="s">
        <v>59</v>
      </c>
      <c r="K11" s="267" t="s">
        <v>83</v>
      </c>
      <c r="L11" s="280" t="s">
        <v>9</v>
      </c>
      <c r="M11" s="257" t="s">
        <v>4</v>
      </c>
      <c r="N11" s="284" t="s">
        <v>5</v>
      </c>
      <c r="O11" s="284" t="s">
        <v>55</v>
      </c>
      <c r="P11" s="214" t="s">
        <v>91</v>
      </c>
      <c r="Q11" s="214" t="s">
        <v>89</v>
      </c>
      <c r="R11" s="207" t="s">
        <v>59</v>
      </c>
      <c r="S11" s="280" t="s">
        <v>9</v>
      </c>
      <c r="T11" s="273" t="s">
        <v>4</v>
      </c>
      <c r="U11" s="267" t="s">
        <v>5</v>
      </c>
      <c r="V11" s="267" t="s">
        <v>55</v>
      </c>
      <c r="W11" s="214" t="s">
        <v>91</v>
      </c>
      <c r="X11" s="214" t="s">
        <v>89</v>
      </c>
      <c r="Y11" s="207" t="s">
        <v>59</v>
      </c>
      <c r="Z11" s="274" t="s">
        <v>9</v>
      </c>
      <c r="AA11" s="287" t="s">
        <v>50</v>
      </c>
      <c r="AB11" s="229" t="s">
        <v>51</v>
      </c>
      <c r="AC11" s="231" t="s">
        <v>52</v>
      </c>
      <c r="AD11" s="65"/>
      <c r="AE11" s="65"/>
      <c r="AF11" s="65"/>
      <c r="AG11" s="65"/>
      <c r="AH11" s="143" t="s">
        <v>56</v>
      </c>
      <c r="AI11" s="122" t="s">
        <v>90</v>
      </c>
    </row>
    <row r="12" spans="1:35" s="9" customFormat="1" ht="18" customHeight="1" thickBot="1" x14ac:dyDescent="0.25">
      <c r="A12" s="235"/>
      <c r="B12" s="219"/>
      <c r="C12" s="260"/>
      <c r="D12" s="263"/>
      <c r="E12" s="285"/>
      <c r="F12" s="286"/>
      <c r="G12" s="286"/>
      <c r="H12" s="200" t="s">
        <v>94</v>
      </c>
      <c r="I12" s="201" t="s">
        <v>60</v>
      </c>
      <c r="J12" s="201" t="s">
        <v>60</v>
      </c>
      <c r="K12" s="203"/>
      <c r="L12" s="290"/>
      <c r="M12" s="219"/>
      <c r="N12" s="221"/>
      <c r="O12" s="221"/>
      <c r="P12" s="206"/>
      <c r="Q12" s="206"/>
      <c r="R12" s="208"/>
      <c r="S12" s="223"/>
      <c r="T12" s="228"/>
      <c r="U12" s="204"/>
      <c r="V12" s="204"/>
      <c r="W12" s="206"/>
      <c r="X12" s="206"/>
      <c r="Y12" s="208"/>
      <c r="Z12" s="211"/>
      <c r="AA12" s="288"/>
      <c r="AB12" s="230"/>
      <c r="AC12" s="232"/>
      <c r="AD12" s="65"/>
      <c r="AE12" s="65"/>
      <c r="AF12" s="65"/>
      <c r="AG12" s="65"/>
      <c r="AH12" s="53" t="s">
        <v>57</v>
      </c>
      <c r="AI12" s="53" t="s">
        <v>57</v>
      </c>
    </row>
    <row r="13" spans="1:35" ht="14.1" customHeight="1" x14ac:dyDescent="0.2">
      <c r="A13" s="144">
        <v>0</v>
      </c>
      <c r="B13" s="87" t="s">
        <v>7</v>
      </c>
      <c r="C13" s="78">
        <v>0</v>
      </c>
      <c r="D13" s="96">
        <v>0</v>
      </c>
      <c r="E13" s="187">
        <v>12936.13</v>
      </c>
      <c r="F13" s="127">
        <v>21615.48</v>
      </c>
      <c r="G13" s="188">
        <v>1320</v>
      </c>
      <c r="H13" s="160">
        <f>IF($H$12="NO-NEIN",-960,IF($H$12="B1 (ex C)",-360,IF($H$12=";B2 (ex B)",0,0)))</f>
        <v>0</v>
      </c>
      <c r="I13" s="188">
        <f>IF($I$12="NO-NEIN",0,IF($I$12="SI-JA",$AI$13,0))</f>
        <v>0</v>
      </c>
      <c r="J13" s="188">
        <f>IF($J$12="NO-NEIN",0,IF($J$12="SI-JA",AH13,0))</f>
        <v>0</v>
      </c>
      <c r="K13" s="188">
        <f t="shared" ref="K13:K39" si="0">+(E13+F13+J13)/12</f>
        <v>2879.3008333333332</v>
      </c>
      <c r="L13" s="189">
        <f t="shared" ref="L13:L39" si="1">SUM(E13:K13)</f>
        <v>38750.910833333335</v>
      </c>
      <c r="M13" s="105">
        <f>E13/$M$9</f>
        <v>1078.0108333333333</v>
      </c>
      <c r="N13" s="106">
        <f>F13/$M$9</f>
        <v>1801.29</v>
      </c>
      <c r="O13" s="106">
        <f>G13/$M$9</f>
        <v>110</v>
      </c>
      <c r="P13" s="171">
        <f>H13/$M$9</f>
        <v>0</v>
      </c>
      <c r="Q13" s="164">
        <f>I13/$M$9</f>
        <v>0</v>
      </c>
      <c r="R13" s="106">
        <f>+J13/$M$9</f>
        <v>0</v>
      </c>
      <c r="S13" s="166">
        <f t="shared" ref="S13:S39" si="2">SUM(M13:R13)</f>
        <v>2989.3008333333332</v>
      </c>
      <c r="T13" s="167">
        <f>E13/$T$9</f>
        <v>35.441452054794517</v>
      </c>
      <c r="U13" s="168">
        <f>F13/$T$9</f>
        <v>59.220493150684931</v>
      </c>
      <c r="V13" s="168">
        <f>G13/$T$9</f>
        <v>3.6164383561643834</v>
      </c>
      <c r="W13" s="169">
        <f>H13/$T$9</f>
        <v>0</v>
      </c>
      <c r="X13" s="106">
        <f>I13/$T$9</f>
        <v>0</v>
      </c>
      <c r="Y13" s="106">
        <f>+J13/$T$9</f>
        <v>0</v>
      </c>
      <c r="Z13" s="170">
        <f t="shared" ref="Z13:Z39" si="3">SUM(T13:Y13)</f>
        <v>98.278383561643821</v>
      </c>
      <c r="AA13" s="61">
        <f>(M13+N13)/160*1.25</f>
        <v>22.494537760416662</v>
      </c>
      <c r="AB13" s="62">
        <f t="shared" ref="AB13:AB39" si="4">(M13+N13)/160*1.5</f>
        <v>26.993445312499997</v>
      </c>
      <c r="AC13" s="63">
        <f t="shared" ref="AC13:AC39" si="5">(M13+N13)/160*1.55</f>
        <v>27.893226822916663</v>
      </c>
      <c r="AD13" s="18"/>
      <c r="AE13" s="18"/>
      <c r="AF13" s="18"/>
      <c r="AG13" s="18"/>
      <c r="AH13" s="6">
        <f t="shared" ref="AH13:AH39" si="6">+E13/100*11</f>
        <v>1422.9743000000001</v>
      </c>
      <c r="AI13" s="107">
        <f>+E13/100*4</f>
        <v>517.4452</v>
      </c>
    </row>
    <row r="14" spans="1:35" ht="14.1" customHeight="1" x14ac:dyDescent="0.2">
      <c r="A14" s="144">
        <v>2</v>
      </c>
      <c r="B14" s="88">
        <v>0.06</v>
      </c>
      <c r="C14" s="78">
        <v>1</v>
      </c>
      <c r="D14" s="96">
        <v>0</v>
      </c>
      <c r="E14" s="99">
        <v>13712.3</v>
      </c>
      <c r="F14" s="82">
        <v>21615.48</v>
      </c>
      <c r="G14" s="146">
        <v>1320</v>
      </c>
      <c r="H14" s="160">
        <f t="shared" ref="H14:H39" si="7">IF($H$12="NO-NEIN",-960,IF($H$12="B1 (ex C)",-360,IF($H$12=";B2 (ex B)",0,0)))</f>
        <v>0</v>
      </c>
      <c r="I14" s="146">
        <f t="shared" ref="I14:I39" si="8">IF($I$12="NO-NEIN",0,IF($I$12="SI-JA",$AI$13,0))</f>
        <v>0</v>
      </c>
      <c r="J14" s="146">
        <f t="shared" ref="J14:J39" si="9">IF($J$12="NO-NEIN",0,IF($J$12="SI-JA",AH14,0))</f>
        <v>0</v>
      </c>
      <c r="K14" s="146">
        <f t="shared" si="0"/>
        <v>2943.9816666666666</v>
      </c>
      <c r="L14" s="43">
        <f t="shared" si="1"/>
        <v>39591.761666666665</v>
      </c>
      <c r="M14" s="86">
        <f>E14/$M$9</f>
        <v>1142.6916666666666</v>
      </c>
      <c r="N14" s="20">
        <f>F14/$M$9</f>
        <v>1801.29</v>
      </c>
      <c r="O14" s="20">
        <f>G14/$M$9</f>
        <v>110</v>
      </c>
      <c r="P14" s="171">
        <f>H14/$M$9</f>
        <v>0</v>
      </c>
      <c r="Q14" s="164">
        <f t="shared" ref="Q14:Q39" si="10">I14/$M$9</f>
        <v>0</v>
      </c>
      <c r="R14" s="20">
        <f t="shared" ref="R14:R39" si="11">+J14/$M$9</f>
        <v>0</v>
      </c>
      <c r="S14" s="152">
        <f t="shared" si="2"/>
        <v>3053.9816666666666</v>
      </c>
      <c r="T14" s="54">
        <f>E14/$T$9</f>
        <v>37.567945205479447</v>
      </c>
      <c r="U14" s="55">
        <f>F14/$T$9</f>
        <v>59.220493150684931</v>
      </c>
      <c r="V14" s="55">
        <f>G14/$T$9</f>
        <v>3.6164383561643834</v>
      </c>
      <c r="W14" s="169">
        <f>H14/$T$9</f>
        <v>0</v>
      </c>
      <c r="X14" s="106">
        <f t="shared" ref="X14:X39" si="12">I14/$T$9</f>
        <v>0</v>
      </c>
      <c r="Y14" s="20">
        <f t="shared" ref="Y14:Y39" si="13">+J14/$T$9</f>
        <v>0</v>
      </c>
      <c r="Z14" s="80">
        <f t="shared" si="3"/>
        <v>100.40487671232876</v>
      </c>
      <c r="AA14" s="47">
        <f t="shared" ref="AA14:AA39" si="14">(M14+N14)/160*1.25</f>
        <v>22.999856770833333</v>
      </c>
      <c r="AB14" s="19">
        <f t="shared" si="4"/>
        <v>27.599828125000002</v>
      </c>
      <c r="AC14" s="48">
        <f t="shared" si="5"/>
        <v>28.519822395833334</v>
      </c>
      <c r="AD14" s="18"/>
      <c r="AE14" s="18"/>
      <c r="AF14" s="18"/>
      <c r="AG14" s="18"/>
      <c r="AH14" s="6">
        <f t="shared" si="6"/>
        <v>1508.3529999999998</v>
      </c>
    </row>
    <row r="15" spans="1:35" ht="14.1" customHeight="1" x14ac:dyDescent="0.2">
      <c r="A15" s="144">
        <v>4</v>
      </c>
      <c r="B15" s="87"/>
      <c r="C15" s="78">
        <v>2</v>
      </c>
      <c r="D15" s="96">
        <v>0</v>
      </c>
      <c r="E15" s="99">
        <v>14488.47</v>
      </c>
      <c r="F15" s="82">
        <v>21615.48</v>
      </c>
      <c r="G15" s="146">
        <v>1320</v>
      </c>
      <c r="H15" s="160">
        <f t="shared" si="7"/>
        <v>0</v>
      </c>
      <c r="I15" s="146">
        <f t="shared" si="8"/>
        <v>0</v>
      </c>
      <c r="J15" s="146">
        <f t="shared" si="9"/>
        <v>0</v>
      </c>
      <c r="K15" s="146">
        <f t="shared" si="0"/>
        <v>3008.6624999999999</v>
      </c>
      <c r="L15" s="43">
        <f t="shared" si="1"/>
        <v>40432.612499999996</v>
      </c>
      <c r="M15" s="86">
        <f t="shared" ref="M15:M39" si="15">E15/$M$9</f>
        <v>1207.3724999999999</v>
      </c>
      <c r="N15" s="20">
        <f t="shared" ref="N15:N39" si="16">F15/$M$9</f>
        <v>1801.29</v>
      </c>
      <c r="O15" s="20">
        <f t="shared" ref="O15:O39" si="17">G15/$M$9</f>
        <v>110</v>
      </c>
      <c r="P15" s="171">
        <f t="shared" ref="P15:P39" si="18">H15/$M$9</f>
        <v>0</v>
      </c>
      <c r="Q15" s="164">
        <f t="shared" si="10"/>
        <v>0</v>
      </c>
      <c r="R15" s="20">
        <f t="shared" si="11"/>
        <v>0</v>
      </c>
      <c r="S15" s="152">
        <f t="shared" si="2"/>
        <v>3118.6624999999999</v>
      </c>
      <c r="T15" s="54">
        <f t="shared" ref="T15:T39" si="19">E15/$T$9</f>
        <v>39.694438356164383</v>
      </c>
      <c r="U15" s="55">
        <f t="shared" ref="U15:U39" si="20">F15/$T$9</f>
        <v>59.220493150684931</v>
      </c>
      <c r="V15" s="55">
        <f t="shared" ref="V15:V39" si="21">G15/$T$9</f>
        <v>3.6164383561643834</v>
      </c>
      <c r="W15" s="169">
        <f t="shared" ref="W15:W39" si="22">H15/$T$9</f>
        <v>0</v>
      </c>
      <c r="X15" s="106">
        <f t="shared" si="12"/>
        <v>0</v>
      </c>
      <c r="Y15" s="20">
        <f t="shared" si="13"/>
        <v>0</v>
      </c>
      <c r="Z15" s="80">
        <f t="shared" si="3"/>
        <v>102.53136986301369</v>
      </c>
      <c r="AA15" s="47">
        <f t="shared" si="14"/>
        <v>23.505175781249999</v>
      </c>
      <c r="AB15" s="19">
        <f t="shared" si="4"/>
        <v>28.206210937499996</v>
      </c>
      <c r="AC15" s="48">
        <f t="shared" si="5"/>
        <v>29.146417968749997</v>
      </c>
      <c r="AD15" s="18"/>
      <c r="AE15" s="18"/>
      <c r="AF15" s="18"/>
      <c r="AG15" s="18"/>
      <c r="AH15" s="6">
        <f t="shared" si="6"/>
        <v>1593.7316999999998</v>
      </c>
    </row>
    <row r="16" spans="1:35" ht="14.1" customHeight="1" x14ac:dyDescent="0.2">
      <c r="A16" s="144">
        <v>6</v>
      </c>
      <c r="B16" s="87"/>
      <c r="C16" s="78">
        <v>3</v>
      </c>
      <c r="D16" s="96">
        <v>0</v>
      </c>
      <c r="E16" s="99">
        <v>15264.63</v>
      </c>
      <c r="F16" s="82">
        <v>21615.48</v>
      </c>
      <c r="G16" s="146">
        <v>1320</v>
      </c>
      <c r="H16" s="160">
        <f t="shared" si="7"/>
        <v>0</v>
      </c>
      <c r="I16" s="146">
        <f t="shared" si="8"/>
        <v>0</v>
      </c>
      <c r="J16" s="146">
        <f t="shared" si="9"/>
        <v>0</v>
      </c>
      <c r="K16" s="146">
        <f t="shared" si="0"/>
        <v>3073.3425000000002</v>
      </c>
      <c r="L16" s="43">
        <f t="shared" si="1"/>
        <v>41273.452499999999</v>
      </c>
      <c r="M16" s="86">
        <f t="shared" si="15"/>
        <v>1272.0525</v>
      </c>
      <c r="N16" s="20">
        <f t="shared" si="16"/>
        <v>1801.29</v>
      </c>
      <c r="O16" s="20">
        <f t="shared" si="17"/>
        <v>110</v>
      </c>
      <c r="P16" s="171">
        <f t="shared" si="18"/>
        <v>0</v>
      </c>
      <c r="Q16" s="164">
        <f t="shared" si="10"/>
        <v>0</v>
      </c>
      <c r="R16" s="20">
        <f t="shared" si="11"/>
        <v>0</v>
      </c>
      <c r="S16" s="152">
        <f t="shared" si="2"/>
        <v>3183.3424999999997</v>
      </c>
      <c r="T16" s="54">
        <f t="shared" si="19"/>
        <v>41.820904109589037</v>
      </c>
      <c r="U16" s="55">
        <f t="shared" si="20"/>
        <v>59.220493150684931</v>
      </c>
      <c r="V16" s="55">
        <f t="shared" si="21"/>
        <v>3.6164383561643834</v>
      </c>
      <c r="W16" s="169">
        <f t="shared" si="22"/>
        <v>0</v>
      </c>
      <c r="X16" s="106">
        <f t="shared" si="12"/>
        <v>0</v>
      </c>
      <c r="Y16" s="20">
        <f t="shared" si="13"/>
        <v>0</v>
      </c>
      <c r="Z16" s="80">
        <f t="shared" si="3"/>
        <v>104.65783561643835</v>
      </c>
      <c r="AA16" s="47">
        <f t="shared" si="14"/>
        <v>24.010488281249998</v>
      </c>
      <c r="AB16" s="19">
        <f t="shared" si="4"/>
        <v>28.8125859375</v>
      </c>
      <c r="AC16" s="48">
        <f t="shared" si="5"/>
        <v>29.77300546875</v>
      </c>
      <c r="AD16" s="18"/>
      <c r="AE16" s="18"/>
      <c r="AF16" s="18"/>
      <c r="AG16" s="18"/>
      <c r="AH16" s="6">
        <f t="shared" si="6"/>
        <v>1679.1093000000001</v>
      </c>
    </row>
    <row r="17" spans="1:34" ht="14.1" customHeight="1" x14ac:dyDescent="0.2">
      <c r="A17" s="144">
        <v>8</v>
      </c>
      <c r="B17" s="87" t="s">
        <v>8</v>
      </c>
      <c r="C17" s="78">
        <v>0</v>
      </c>
      <c r="D17" s="96">
        <v>0</v>
      </c>
      <c r="E17" s="108">
        <v>17097.02</v>
      </c>
      <c r="F17" s="82">
        <v>21615.48</v>
      </c>
      <c r="G17" s="146">
        <v>1320</v>
      </c>
      <c r="H17" s="160">
        <f t="shared" si="7"/>
        <v>0</v>
      </c>
      <c r="I17" s="146">
        <f t="shared" si="8"/>
        <v>0</v>
      </c>
      <c r="J17" s="146">
        <f t="shared" si="9"/>
        <v>0</v>
      </c>
      <c r="K17" s="146">
        <f t="shared" si="0"/>
        <v>3226.0416666666665</v>
      </c>
      <c r="L17" s="43">
        <f t="shared" si="1"/>
        <v>43258.541666666664</v>
      </c>
      <c r="M17" s="86">
        <f t="shared" si="15"/>
        <v>1424.7516666666668</v>
      </c>
      <c r="N17" s="20">
        <f t="shared" si="16"/>
        <v>1801.29</v>
      </c>
      <c r="O17" s="20">
        <f t="shared" si="17"/>
        <v>110</v>
      </c>
      <c r="P17" s="171">
        <f t="shared" si="18"/>
        <v>0</v>
      </c>
      <c r="Q17" s="164">
        <f t="shared" si="10"/>
        <v>0</v>
      </c>
      <c r="R17" s="20">
        <f t="shared" si="11"/>
        <v>0</v>
      </c>
      <c r="S17" s="152">
        <f t="shared" si="2"/>
        <v>3336.041666666667</v>
      </c>
      <c r="T17" s="54">
        <f t="shared" si="19"/>
        <v>46.841150684931506</v>
      </c>
      <c r="U17" s="55">
        <f t="shared" si="20"/>
        <v>59.220493150684931</v>
      </c>
      <c r="V17" s="55">
        <f t="shared" si="21"/>
        <v>3.6164383561643834</v>
      </c>
      <c r="W17" s="169">
        <f t="shared" si="22"/>
        <v>0</v>
      </c>
      <c r="X17" s="106">
        <f t="shared" si="12"/>
        <v>0</v>
      </c>
      <c r="Y17" s="20">
        <f t="shared" si="13"/>
        <v>0</v>
      </c>
      <c r="Z17" s="80">
        <f t="shared" si="3"/>
        <v>109.67808219178082</v>
      </c>
      <c r="AA17" s="47">
        <f t="shared" si="14"/>
        <v>25.203450520833336</v>
      </c>
      <c r="AB17" s="19">
        <f t="shared" si="4"/>
        <v>30.244140625</v>
      </c>
      <c r="AC17" s="48">
        <f t="shared" si="5"/>
        <v>31.252278645833336</v>
      </c>
      <c r="AD17" s="18"/>
      <c r="AE17" s="18"/>
      <c r="AF17" s="18"/>
      <c r="AG17" s="18"/>
      <c r="AH17" s="6">
        <f t="shared" si="6"/>
        <v>1880.6722</v>
      </c>
    </row>
    <row r="18" spans="1:34" ht="14.1" customHeight="1" x14ac:dyDescent="0.2">
      <c r="A18" s="144">
        <v>10</v>
      </c>
      <c r="B18" s="88">
        <v>0.03</v>
      </c>
      <c r="C18" s="78"/>
      <c r="D18" s="96">
        <v>1</v>
      </c>
      <c r="E18" s="99">
        <v>17609.93</v>
      </c>
      <c r="F18" s="82">
        <v>21615.48</v>
      </c>
      <c r="G18" s="146">
        <v>1320</v>
      </c>
      <c r="H18" s="160">
        <f t="shared" si="7"/>
        <v>0</v>
      </c>
      <c r="I18" s="146">
        <f t="shared" si="8"/>
        <v>0</v>
      </c>
      <c r="J18" s="146">
        <f t="shared" si="9"/>
        <v>0</v>
      </c>
      <c r="K18" s="146">
        <f t="shared" si="0"/>
        <v>3268.7841666666668</v>
      </c>
      <c r="L18" s="43">
        <f t="shared" si="1"/>
        <v>43814.194166666668</v>
      </c>
      <c r="M18" s="86">
        <f t="shared" si="15"/>
        <v>1467.4941666666666</v>
      </c>
      <c r="N18" s="20">
        <f t="shared" si="16"/>
        <v>1801.29</v>
      </c>
      <c r="O18" s="20">
        <f t="shared" si="17"/>
        <v>110</v>
      </c>
      <c r="P18" s="171">
        <f t="shared" si="18"/>
        <v>0</v>
      </c>
      <c r="Q18" s="164">
        <f t="shared" si="10"/>
        <v>0</v>
      </c>
      <c r="R18" s="20">
        <f t="shared" si="11"/>
        <v>0</v>
      </c>
      <c r="S18" s="152">
        <f t="shared" si="2"/>
        <v>3378.7841666666664</v>
      </c>
      <c r="T18" s="54">
        <f t="shared" si="19"/>
        <v>48.246383561643839</v>
      </c>
      <c r="U18" s="55">
        <f t="shared" si="20"/>
        <v>59.220493150684931</v>
      </c>
      <c r="V18" s="55">
        <f t="shared" si="21"/>
        <v>3.6164383561643834</v>
      </c>
      <c r="W18" s="169">
        <f t="shared" si="22"/>
        <v>0</v>
      </c>
      <c r="X18" s="106">
        <f t="shared" si="12"/>
        <v>0</v>
      </c>
      <c r="Y18" s="20">
        <f t="shared" si="13"/>
        <v>0</v>
      </c>
      <c r="Z18" s="80">
        <f t="shared" si="3"/>
        <v>111.08331506849315</v>
      </c>
      <c r="AA18" s="47">
        <f t="shared" si="14"/>
        <v>25.537376302083331</v>
      </c>
      <c r="AB18" s="19">
        <f t="shared" si="4"/>
        <v>30.644851562499994</v>
      </c>
      <c r="AC18" s="48">
        <f t="shared" si="5"/>
        <v>31.666346614583329</v>
      </c>
      <c r="AD18" s="18"/>
      <c r="AE18" s="18"/>
      <c r="AF18" s="18"/>
      <c r="AG18" s="18"/>
      <c r="AH18" s="6">
        <f t="shared" si="6"/>
        <v>1937.0923</v>
      </c>
    </row>
    <row r="19" spans="1:34" ht="14.1" customHeight="1" x14ac:dyDescent="0.2">
      <c r="A19" s="144">
        <v>12</v>
      </c>
      <c r="B19" s="87"/>
      <c r="C19" s="78"/>
      <c r="D19" s="96">
        <v>2</v>
      </c>
      <c r="E19" s="99">
        <v>18122.84</v>
      </c>
      <c r="F19" s="82">
        <v>21615.48</v>
      </c>
      <c r="G19" s="146">
        <v>1320</v>
      </c>
      <c r="H19" s="160">
        <f t="shared" si="7"/>
        <v>0</v>
      </c>
      <c r="I19" s="146">
        <f t="shared" si="8"/>
        <v>0</v>
      </c>
      <c r="J19" s="146">
        <f t="shared" si="9"/>
        <v>0</v>
      </c>
      <c r="K19" s="146">
        <f t="shared" si="0"/>
        <v>3311.5266666666666</v>
      </c>
      <c r="L19" s="43">
        <f t="shared" si="1"/>
        <v>44369.846666666665</v>
      </c>
      <c r="M19" s="86">
        <f t="shared" si="15"/>
        <v>1510.2366666666667</v>
      </c>
      <c r="N19" s="20">
        <f t="shared" si="16"/>
        <v>1801.29</v>
      </c>
      <c r="O19" s="20">
        <f t="shared" si="17"/>
        <v>110</v>
      </c>
      <c r="P19" s="171">
        <f t="shared" si="18"/>
        <v>0</v>
      </c>
      <c r="Q19" s="164">
        <f t="shared" si="10"/>
        <v>0</v>
      </c>
      <c r="R19" s="20">
        <f t="shared" si="11"/>
        <v>0</v>
      </c>
      <c r="S19" s="152">
        <f t="shared" si="2"/>
        <v>3421.5266666666666</v>
      </c>
      <c r="T19" s="54">
        <f t="shared" si="19"/>
        <v>49.651616438356164</v>
      </c>
      <c r="U19" s="55">
        <f t="shared" si="20"/>
        <v>59.220493150684931</v>
      </c>
      <c r="V19" s="55">
        <f t="shared" si="21"/>
        <v>3.6164383561643834</v>
      </c>
      <c r="W19" s="169">
        <f t="shared" si="22"/>
        <v>0</v>
      </c>
      <c r="X19" s="106">
        <f t="shared" si="12"/>
        <v>0</v>
      </c>
      <c r="Y19" s="20">
        <f t="shared" si="13"/>
        <v>0</v>
      </c>
      <c r="Z19" s="80">
        <f t="shared" si="3"/>
        <v>112.48854794520547</v>
      </c>
      <c r="AA19" s="47">
        <f t="shared" si="14"/>
        <v>25.871302083333333</v>
      </c>
      <c r="AB19" s="19">
        <f t="shared" si="4"/>
        <v>31.045562500000003</v>
      </c>
      <c r="AC19" s="48">
        <f t="shared" si="5"/>
        <v>32.080414583333337</v>
      </c>
      <c r="AD19" s="18"/>
      <c r="AE19" s="18"/>
      <c r="AF19" s="18"/>
      <c r="AG19" s="18"/>
      <c r="AH19" s="6">
        <f t="shared" si="6"/>
        <v>1993.5123999999998</v>
      </c>
    </row>
    <row r="20" spans="1:34" ht="14.1" customHeight="1" x14ac:dyDescent="0.2">
      <c r="A20" s="144">
        <v>14</v>
      </c>
      <c r="B20" s="87"/>
      <c r="C20" s="78"/>
      <c r="D20" s="96">
        <v>3</v>
      </c>
      <c r="E20" s="99">
        <v>18635.75</v>
      </c>
      <c r="F20" s="82">
        <v>21615.48</v>
      </c>
      <c r="G20" s="146">
        <v>1320</v>
      </c>
      <c r="H20" s="160">
        <f t="shared" si="7"/>
        <v>0</v>
      </c>
      <c r="I20" s="146">
        <f t="shared" si="8"/>
        <v>0</v>
      </c>
      <c r="J20" s="146">
        <f t="shared" si="9"/>
        <v>0</v>
      </c>
      <c r="K20" s="146">
        <f t="shared" si="0"/>
        <v>3354.2691666666665</v>
      </c>
      <c r="L20" s="43">
        <f t="shared" si="1"/>
        <v>44925.499166666661</v>
      </c>
      <c r="M20" s="86">
        <f t="shared" si="15"/>
        <v>1552.9791666666667</v>
      </c>
      <c r="N20" s="20">
        <f t="shared" si="16"/>
        <v>1801.29</v>
      </c>
      <c r="O20" s="20">
        <f t="shared" si="17"/>
        <v>110</v>
      </c>
      <c r="P20" s="171">
        <f t="shared" si="18"/>
        <v>0</v>
      </c>
      <c r="Q20" s="164">
        <f t="shared" si="10"/>
        <v>0</v>
      </c>
      <c r="R20" s="20">
        <f t="shared" si="11"/>
        <v>0</v>
      </c>
      <c r="S20" s="152">
        <f t="shared" si="2"/>
        <v>3464.2691666666669</v>
      </c>
      <c r="T20" s="54">
        <f t="shared" si="19"/>
        <v>51.05684931506849</v>
      </c>
      <c r="U20" s="55">
        <f t="shared" si="20"/>
        <v>59.220493150684931</v>
      </c>
      <c r="V20" s="55">
        <f t="shared" si="21"/>
        <v>3.6164383561643834</v>
      </c>
      <c r="W20" s="169">
        <f t="shared" si="22"/>
        <v>0</v>
      </c>
      <c r="X20" s="106">
        <f t="shared" si="12"/>
        <v>0</v>
      </c>
      <c r="Y20" s="20">
        <f t="shared" si="13"/>
        <v>0</v>
      </c>
      <c r="Z20" s="80">
        <f t="shared" si="3"/>
        <v>113.8937808219178</v>
      </c>
      <c r="AA20" s="47">
        <f t="shared" si="14"/>
        <v>26.205227864583335</v>
      </c>
      <c r="AB20" s="19">
        <f t="shared" si="4"/>
        <v>31.4462734375</v>
      </c>
      <c r="AC20" s="48">
        <f t="shared" si="5"/>
        <v>32.494482552083333</v>
      </c>
      <c r="AD20" s="18"/>
      <c r="AE20" s="18"/>
      <c r="AF20" s="18"/>
      <c r="AG20" s="18"/>
      <c r="AH20" s="6">
        <f t="shared" si="6"/>
        <v>2049.9324999999999</v>
      </c>
    </row>
    <row r="21" spans="1:34" ht="14.1" customHeight="1" x14ac:dyDescent="0.2">
      <c r="A21" s="144">
        <v>16</v>
      </c>
      <c r="B21" s="87"/>
      <c r="C21" s="78"/>
      <c r="D21" s="96">
        <v>4</v>
      </c>
      <c r="E21" s="99">
        <v>19148.66</v>
      </c>
      <c r="F21" s="82">
        <v>21615.48</v>
      </c>
      <c r="G21" s="146">
        <v>1320</v>
      </c>
      <c r="H21" s="160">
        <f t="shared" si="7"/>
        <v>0</v>
      </c>
      <c r="I21" s="146">
        <f t="shared" si="8"/>
        <v>0</v>
      </c>
      <c r="J21" s="146">
        <f t="shared" si="9"/>
        <v>0</v>
      </c>
      <c r="K21" s="146">
        <f t="shared" si="0"/>
        <v>3397.0116666666668</v>
      </c>
      <c r="L21" s="43">
        <f t="shared" si="1"/>
        <v>45481.151666666665</v>
      </c>
      <c r="M21" s="86">
        <f t="shared" si="15"/>
        <v>1595.7216666666666</v>
      </c>
      <c r="N21" s="20">
        <f t="shared" si="16"/>
        <v>1801.29</v>
      </c>
      <c r="O21" s="20">
        <f t="shared" si="17"/>
        <v>110</v>
      </c>
      <c r="P21" s="171">
        <f t="shared" si="18"/>
        <v>0</v>
      </c>
      <c r="Q21" s="164">
        <f t="shared" si="10"/>
        <v>0</v>
      </c>
      <c r="R21" s="20">
        <f t="shared" si="11"/>
        <v>0</v>
      </c>
      <c r="S21" s="152">
        <f t="shared" si="2"/>
        <v>3507.0116666666663</v>
      </c>
      <c r="T21" s="54">
        <f t="shared" si="19"/>
        <v>52.462082191780823</v>
      </c>
      <c r="U21" s="55">
        <f t="shared" si="20"/>
        <v>59.220493150684931</v>
      </c>
      <c r="V21" s="55">
        <f t="shared" si="21"/>
        <v>3.6164383561643834</v>
      </c>
      <c r="W21" s="169">
        <f t="shared" si="22"/>
        <v>0</v>
      </c>
      <c r="X21" s="106">
        <f t="shared" si="12"/>
        <v>0</v>
      </c>
      <c r="Y21" s="20">
        <f t="shared" si="13"/>
        <v>0</v>
      </c>
      <c r="Z21" s="80">
        <f t="shared" si="3"/>
        <v>115.29901369863013</v>
      </c>
      <c r="AA21" s="47">
        <f t="shared" si="14"/>
        <v>26.539153645833331</v>
      </c>
      <c r="AB21" s="19">
        <f t="shared" si="4"/>
        <v>31.846984374999995</v>
      </c>
      <c r="AC21" s="48">
        <f t="shared" si="5"/>
        <v>32.90855052083333</v>
      </c>
      <c r="AD21" s="18"/>
      <c r="AE21" s="18"/>
      <c r="AF21" s="18"/>
      <c r="AG21" s="18"/>
      <c r="AH21" s="6">
        <f t="shared" si="6"/>
        <v>2106.3526000000002</v>
      </c>
    </row>
    <row r="22" spans="1:34" ht="14.1" customHeight="1" x14ac:dyDescent="0.2">
      <c r="A22" s="144">
        <v>18</v>
      </c>
      <c r="B22" s="87"/>
      <c r="C22" s="78"/>
      <c r="D22" s="96">
        <v>5</v>
      </c>
      <c r="E22" s="99">
        <v>19661.57</v>
      </c>
      <c r="F22" s="82">
        <v>21615.48</v>
      </c>
      <c r="G22" s="146">
        <v>1320</v>
      </c>
      <c r="H22" s="160">
        <f t="shared" si="7"/>
        <v>0</v>
      </c>
      <c r="I22" s="146">
        <f t="shared" si="8"/>
        <v>0</v>
      </c>
      <c r="J22" s="146">
        <f t="shared" si="9"/>
        <v>0</v>
      </c>
      <c r="K22" s="146">
        <f t="shared" si="0"/>
        <v>3439.7541666666671</v>
      </c>
      <c r="L22" s="43">
        <f t="shared" si="1"/>
        <v>46036.804166666669</v>
      </c>
      <c r="M22" s="86">
        <f t="shared" si="15"/>
        <v>1638.4641666666666</v>
      </c>
      <c r="N22" s="20">
        <f t="shared" si="16"/>
        <v>1801.29</v>
      </c>
      <c r="O22" s="20">
        <f t="shared" si="17"/>
        <v>110</v>
      </c>
      <c r="P22" s="171">
        <f t="shared" si="18"/>
        <v>0</v>
      </c>
      <c r="Q22" s="164">
        <f t="shared" si="10"/>
        <v>0</v>
      </c>
      <c r="R22" s="20">
        <f t="shared" si="11"/>
        <v>0</v>
      </c>
      <c r="S22" s="152">
        <f t="shared" si="2"/>
        <v>3549.7541666666666</v>
      </c>
      <c r="T22" s="54">
        <f t="shared" si="19"/>
        <v>53.867315068493149</v>
      </c>
      <c r="U22" s="55">
        <f t="shared" si="20"/>
        <v>59.220493150684931</v>
      </c>
      <c r="V22" s="55">
        <f t="shared" si="21"/>
        <v>3.6164383561643834</v>
      </c>
      <c r="W22" s="169">
        <f t="shared" si="22"/>
        <v>0</v>
      </c>
      <c r="X22" s="106">
        <f t="shared" si="12"/>
        <v>0</v>
      </c>
      <c r="Y22" s="20">
        <f t="shared" si="13"/>
        <v>0</v>
      </c>
      <c r="Z22" s="80">
        <f t="shared" si="3"/>
        <v>116.70424657534245</v>
      </c>
      <c r="AA22" s="47">
        <f t="shared" si="14"/>
        <v>26.873079427083333</v>
      </c>
      <c r="AB22" s="19">
        <f t="shared" si="4"/>
        <v>32.247695312499999</v>
      </c>
      <c r="AC22" s="48">
        <f t="shared" si="5"/>
        <v>33.322618489583334</v>
      </c>
      <c r="AD22" s="18"/>
      <c r="AE22" s="18"/>
      <c r="AF22" s="18"/>
      <c r="AG22" s="18"/>
      <c r="AH22" s="6">
        <f t="shared" si="6"/>
        <v>2162.7727</v>
      </c>
    </row>
    <row r="23" spans="1:34" ht="14.1" customHeight="1" x14ac:dyDescent="0.2">
      <c r="A23" s="144">
        <v>20</v>
      </c>
      <c r="B23" s="87"/>
      <c r="C23" s="78"/>
      <c r="D23" s="96">
        <v>6</v>
      </c>
      <c r="E23" s="99">
        <v>20174.48</v>
      </c>
      <c r="F23" s="82">
        <v>21615.48</v>
      </c>
      <c r="G23" s="146">
        <v>1320</v>
      </c>
      <c r="H23" s="160">
        <f t="shared" si="7"/>
        <v>0</v>
      </c>
      <c r="I23" s="146">
        <f t="shared" si="8"/>
        <v>0</v>
      </c>
      <c r="J23" s="146">
        <f t="shared" si="9"/>
        <v>0</v>
      </c>
      <c r="K23" s="146">
        <f t="shared" si="0"/>
        <v>3482.4966666666664</v>
      </c>
      <c r="L23" s="43">
        <f t="shared" si="1"/>
        <v>46592.456666666665</v>
      </c>
      <c r="M23" s="86">
        <f t="shared" si="15"/>
        <v>1681.2066666666667</v>
      </c>
      <c r="N23" s="20">
        <f t="shared" si="16"/>
        <v>1801.29</v>
      </c>
      <c r="O23" s="20">
        <f t="shared" si="17"/>
        <v>110</v>
      </c>
      <c r="P23" s="171">
        <f t="shared" si="18"/>
        <v>0</v>
      </c>
      <c r="Q23" s="164">
        <f t="shared" si="10"/>
        <v>0</v>
      </c>
      <c r="R23" s="20">
        <f t="shared" si="11"/>
        <v>0</v>
      </c>
      <c r="S23" s="152">
        <f t="shared" si="2"/>
        <v>3592.4966666666669</v>
      </c>
      <c r="T23" s="54">
        <f t="shared" si="19"/>
        <v>55.272547945205481</v>
      </c>
      <c r="U23" s="55">
        <f t="shared" si="20"/>
        <v>59.220493150684931</v>
      </c>
      <c r="V23" s="55">
        <f t="shared" si="21"/>
        <v>3.6164383561643834</v>
      </c>
      <c r="W23" s="169">
        <f t="shared" si="22"/>
        <v>0</v>
      </c>
      <c r="X23" s="106">
        <f t="shared" si="12"/>
        <v>0</v>
      </c>
      <c r="Y23" s="20">
        <f t="shared" si="13"/>
        <v>0</v>
      </c>
      <c r="Z23" s="80">
        <f t="shared" si="3"/>
        <v>118.1094794520548</v>
      </c>
      <c r="AA23" s="47">
        <f t="shared" si="14"/>
        <v>27.207005208333335</v>
      </c>
      <c r="AB23" s="19">
        <f t="shared" si="4"/>
        <v>32.648406250000008</v>
      </c>
      <c r="AC23" s="48">
        <f t="shared" si="5"/>
        <v>33.736686458333338</v>
      </c>
      <c r="AD23" s="18"/>
      <c r="AE23" s="18"/>
      <c r="AF23" s="18"/>
      <c r="AG23" s="18"/>
      <c r="AH23" s="6">
        <f t="shared" si="6"/>
        <v>2219.1927999999998</v>
      </c>
    </row>
    <row r="24" spans="1:34" ht="14.1" customHeight="1" x14ac:dyDescent="0.2">
      <c r="A24" s="144">
        <v>22</v>
      </c>
      <c r="B24" s="87"/>
      <c r="C24" s="78"/>
      <c r="D24" s="96">
        <v>7</v>
      </c>
      <c r="E24" s="99">
        <v>20687.39</v>
      </c>
      <c r="F24" s="82">
        <v>21615.48</v>
      </c>
      <c r="G24" s="146">
        <v>1320</v>
      </c>
      <c r="H24" s="160">
        <f t="shared" si="7"/>
        <v>0</v>
      </c>
      <c r="I24" s="146">
        <f t="shared" si="8"/>
        <v>0</v>
      </c>
      <c r="J24" s="146">
        <f t="shared" si="9"/>
        <v>0</v>
      </c>
      <c r="K24" s="146">
        <f t="shared" si="0"/>
        <v>3525.2391666666663</v>
      </c>
      <c r="L24" s="43">
        <f t="shared" si="1"/>
        <v>47148.109166666662</v>
      </c>
      <c r="M24" s="86">
        <f t="shared" si="15"/>
        <v>1723.9491666666665</v>
      </c>
      <c r="N24" s="20">
        <f t="shared" si="16"/>
        <v>1801.29</v>
      </c>
      <c r="O24" s="20">
        <f t="shared" si="17"/>
        <v>110</v>
      </c>
      <c r="P24" s="171">
        <f t="shared" si="18"/>
        <v>0</v>
      </c>
      <c r="Q24" s="164">
        <f t="shared" si="10"/>
        <v>0</v>
      </c>
      <c r="R24" s="20">
        <f t="shared" si="11"/>
        <v>0</v>
      </c>
      <c r="S24" s="152">
        <f t="shared" si="2"/>
        <v>3635.2391666666663</v>
      </c>
      <c r="T24" s="54">
        <f t="shared" si="19"/>
        <v>56.677780821917807</v>
      </c>
      <c r="U24" s="55">
        <f t="shared" si="20"/>
        <v>59.220493150684931</v>
      </c>
      <c r="V24" s="55">
        <f t="shared" si="21"/>
        <v>3.6164383561643834</v>
      </c>
      <c r="W24" s="169">
        <f t="shared" si="22"/>
        <v>0</v>
      </c>
      <c r="X24" s="106">
        <f t="shared" si="12"/>
        <v>0</v>
      </c>
      <c r="Y24" s="20">
        <f t="shared" si="13"/>
        <v>0</v>
      </c>
      <c r="Z24" s="80">
        <f t="shared" si="3"/>
        <v>119.51471232876712</v>
      </c>
      <c r="AA24" s="47">
        <f t="shared" si="14"/>
        <v>27.54093098958333</v>
      </c>
      <c r="AB24" s="19">
        <f t="shared" si="4"/>
        <v>33.049117187500002</v>
      </c>
      <c r="AC24" s="48">
        <f t="shared" si="5"/>
        <v>34.150754427083335</v>
      </c>
      <c r="AD24" s="18"/>
      <c r="AE24" s="18"/>
      <c r="AF24" s="18"/>
      <c r="AG24" s="18"/>
      <c r="AH24" s="6">
        <f t="shared" si="6"/>
        <v>2275.6129000000001</v>
      </c>
    </row>
    <row r="25" spans="1:34" ht="14.1" customHeight="1" x14ac:dyDescent="0.2">
      <c r="A25" s="144">
        <v>24</v>
      </c>
      <c r="B25" s="87"/>
      <c r="C25" s="78"/>
      <c r="D25" s="96">
        <v>8</v>
      </c>
      <c r="E25" s="99">
        <v>21200.3</v>
      </c>
      <c r="F25" s="82">
        <v>21615.48</v>
      </c>
      <c r="G25" s="146">
        <v>1320</v>
      </c>
      <c r="H25" s="160">
        <f t="shared" si="7"/>
        <v>0</v>
      </c>
      <c r="I25" s="146">
        <f t="shared" si="8"/>
        <v>0</v>
      </c>
      <c r="J25" s="146">
        <f t="shared" si="9"/>
        <v>0</v>
      </c>
      <c r="K25" s="146">
        <f t="shared" si="0"/>
        <v>3567.9816666666666</v>
      </c>
      <c r="L25" s="43">
        <f t="shared" si="1"/>
        <v>47703.761666666665</v>
      </c>
      <c r="M25" s="86">
        <f t="shared" si="15"/>
        <v>1766.6916666666666</v>
      </c>
      <c r="N25" s="20">
        <f t="shared" si="16"/>
        <v>1801.29</v>
      </c>
      <c r="O25" s="20">
        <f t="shared" si="17"/>
        <v>110</v>
      </c>
      <c r="P25" s="171">
        <f t="shared" si="18"/>
        <v>0</v>
      </c>
      <c r="Q25" s="164">
        <f t="shared" si="10"/>
        <v>0</v>
      </c>
      <c r="R25" s="20">
        <f t="shared" si="11"/>
        <v>0</v>
      </c>
      <c r="S25" s="152">
        <f t="shared" si="2"/>
        <v>3677.9816666666666</v>
      </c>
      <c r="T25" s="54">
        <f t="shared" si="19"/>
        <v>58.083013698630133</v>
      </c>
      <c r="U25" s="55">
        <f t="shared" si="20"/>
        <v>59.220493150684931</v>
      </c>
      <c r="V25" s="55">
        <f t="shared" si="21"/>
        <v>3.6164383561643834</v>
      </c>
      <c r="W25" s="169">
        <f t="shared" si="22"/>
        <v>0</v>
      </c>
      <c r="X25" s="106">
        <f t="shared" si="12"/>
        <v>0</v>
      </c>
      <c r="Y25" s="20">
        <f t="shared" si="13"/>
        <v>0</v>
      </c>
      <c r="Z25" s="80">
        <f t="shared" si="3"/>
        <v>120.91994520547944</v>
      </c>
      <c r="AA25" s="47">
        <f t="shared" si="14"/>
        <v>27.874856770833333</v>
      </c>
      <c r="AB25" s="19">
        <f t="shared" si="4"/>
        <v>33.449828124999996</v>
      </c>
      <c r="AC25" s="48">
        <f t="shared" si="5"/>
        <v>34.564822395833332</v>
      </c>
      <c r="AD25" s="18"/>
      <c r="AE25" s="18"/>
      <c r="AF25" s="18"/>
      <c r="AG25" s="18"/>
      <c r="AH25" s="6">
        <f t="shared" si="6"/>
        <v>2332.0329999999999</v>
      </c>
    </row>
    <row r="26" spans="1:34" ht="14.1" customHeight="1" x14ac:dyDescent="0.2">
      <c r="A26" s="144">
        <v>26</v>
      </c>
      <c r="B26" s="87"/>
      <c r="C26" s="78"/>
      <c r="D26" s="96">
        <v>9</v>
      </c>
      <c r="E26" s="99">
        <v>21713.22</v>
      </c>
      <c r="F26" s="82">
        <v>21615.48</v>
      </c>
      <c r="G26" s="146">
        <v>1320</v>
      </c>
      <c r="H26" s="160">
        <f t="shared" si="7"/>
        <v>0</v>
      </c>
      <c r="I26" s="146">
        <f t="shared" si="8"/>
        <v>0</v>
      </c>
      <c r="J26" s="146">
        <f t="shared" si="9"/>
        <v>0</v>
      </c>
      <c r="K26" s="146">
        <f t="shared" si="0"/>
        <v>3610.7249999999999</v>
      </c>
      <c r="L26" s="43">
        <f t="shared" si="1"/>
        <v>48259.424999999996</v>
      </c>
      <c r="M26" s="86">
        <f t="shared" si="15"/>
        <v>1809.4350000000002</v>
      </c>
      <c r="N26" s="20">
        <f t="shared" si="16"/>
        <v>1801.29</v>
      </c>
      <c r="O26" s="20">
        <f t="shared" si="17"/>
        <v>110</v>
      </c>
      <c r="P26" s="171">
        <f t="shared" si="18"/>
        <v>0</v>
      </c>
      <c r="Q26" s="164">
        <f t="shared" si="10"/>
        <v>0</v>
      </c>
      <c r="R26" s="20">
        <f t="shared" si="11"/>
        <v>0</v>
      </c>
      <c r="S26" s="152">
        <f t="shared" si="2"/>
        <v>3720.7250000000004</v>
      </c>
      <c r="T26" s="54">
        <f t="shared" si="19"/>
        <v>59.488273972602741</v>
      </c>
      <c r="U26" s="55">
        <f t="shared" si="20"/>
        <v>59.220493150684931</v>
      </c>
      <c r="V26" s="55">
        <f t="shared" si="21"/>
        <v>3.6164383561643834</v>
      </c>
      <c r="W26" s="169">
        <f t="shared" si="22"/>
        <v>0</v>
      </c>
      <c r="X26" s="106">
        <f t="shared" si="12"/>
        <v>0</v>
      </c>
      <c r="Y26" s="20">
        <f t="shared" si="13"/>
        <v>0</v>
      </c>
      <c r="Z26" s="80">
        <f t="shared" si="3"/>
        <v>122.32520547945205</v>
      </c>
      <c r="AA26" s="47">
        <f t="shared" si="14"/>
        <v>28.208789062500003</v>
      </c>
      <c r="AB26" s="19">
        <f t="shared" si="4"/>
        <v>33.850546875000006</v>
      </c>
      <c r="AC26" s="48">
        <f t="shared" si="5"/>
        <v>34.978898437500007</v>
      </c>
      <c r="AD26" s="18"/>
      <c r="AE26" s="18"/>
      <c r="AF26" s="18"/>
      <c r="AG26" s="18"/>
      <c r="AH26" s="6">
        <f t="shared" si="6"/>
        <v>2388.4542000000001</v>
      </c>
    </row>
    <row r="27" spans="1:34" ht="14.1" customHeight="1" x14ac:dyDescent="0.2">
      <c r="A27" s="144">
        <v>28</v>
      </c>
      <c r="B27" s="87"/>
      <c r="C27" s="78"/>
      <c r="D27" s="96">
        <v>10</v>
      </c>
      <c r="E27" s="99">
        <v>22226.13</v>
      </c>
      <c r="F27" s="82">
        <v>21615.48</v>
      </c>
      <c r="G27" s="146">
        <v>1320</v>
      </c>
      <c r="H27" s="160">
        <f t="shared" si="7"/>
        <v>0</v>
      </c>
      <c r="I27" s="146">
        <f t="shared" si="8"/>
        <v>0</v>
      </c>
      <c r="J27" s="146">
        <f t="shared" si="9"/>
        <v>0</v>
      </c>
      <c r="K27" s="146">
        <f t="shared" si="0"/>
        <v>3653.4675000000002</v>
      </c>
      <c r="L27" s="43">
        <f t="shared" si="1"/>
        <v>48815.077499999999</v>
      </c>
      <c r="M27" s="86">
        <f t="shared" si="15"/>
        <v>1852.1775</v>
      </c>
      <c r="N27" s="20">
        <f t="shared" si="16"/>
        <v>1801.29</v>
      </c>
      <c r="O27" s="20">
        <f t="shared" si="17"/>
        <v>110</v>
      </c>
      <c r="P27" s="171">
        <f t="shared" si="18"/>
        <v>0</v>
      </c>
      <c r="Q27" s="164">
        <f t="shared" si="10"/>
        <v>0</v>
      </c>
      <c r="R27" s="20">
        <f t="shared" si="11"/>
        <v>0</v>
      </c>
      <c r="S27" s="152">
        <f t="shared" si="2"/>
        <v>3763.4674999999997</v>
      </c>
      <c r="T27" s="54">
        <f t="shared" si="19"/>
        <v>60.893506849315074</v>
      </c>
      <c r="U27" s="55">
        <f t="shared" si="20"/>
        <v>59.220493150684931</v>
      </c>
      <c r="V27" s="55">
        <f t="shared" si="21"/>
        <v>3.6164383561643834</v>
      </c>
      <c r="W27" s="169">
        <f t="shared" si="22"/>
        <v>0</v>
      </c>
      <c r="X27" s="106">
        <f t="shared" si="12"/>
        <v>0</v>
      </c>
      <c r="Y27" s="20">
        <f t="shared" si="13"/>
        <v>0</v>
      </c>
      <c r="Z27" s="80">
        <f t="shared" si="3"/>
        <v>123.73043835616438</v>
      </c>
      <c r="AA27" s="47">
        <f t="shared" si="14"/>
        <v>28.542714843749998</v>
      </c>
      <c r="AB27" s="19">
        <f t="shared" si="4"/>
        <v>34.2512578125</v>
      </c>
      <c r="AC27" s="48">
        <f t="shared" si="5"/>
        <v>35.392966406249997</v>
      </c>
      <c r="AD27" s="18"/>
      <c r="AE27" s="18"/>
      <c r="AF27" s="18"/>
      <c r="AG27" s="18"/>
      <c r="AH27" s="6">
        <f t="shared" si="6"/>
        <v>2444.8742999999999</v>
      </c>
    </row>
    <row r="28" spans="1:34" ht="14.1" customHeight="1" x14ac:dyDescent="0.2">
      <c r="A28" s="144">
        <v>30</v>
      </c>
      <c r="B28" s="87"/>
      <c r="C28" s="78"/>
      <c r="D28" s="96">
        <v>11</v>
      </c>
      <c r="E28" s="99">
        <v>22739.040000000001</v>
      </c>
      <c r="F28" s="82">
        <v>21615.48</v>
      </c>
      <c r="G28" s="146">
        <v>1320</v>
      </c>
      <c r="H28" s="160">
        <f t="shared" si="7"/>
        <v>0</v>
      </c>
      <c r="I28" s="146">
        <f t="shared" si="8"/>
        <v>0</v>
      </c>
      <c r="J28" s="146">
        <f t="shared" si="9"/>
        <v>0</v>
      </c>
      <c r="K28" s="146">
        <f t="shared" si="0"/>
        <v>3696.2100000000005</v>
      </c>
      <c r="L28" s="43">
        <f t="shared" si="1"/>
        <v>49370.73</v>
      </c>
      <c r="M28" s="86">
        <f t="shared" si="15"/>
        <v>1894.92</v>
      </c>
      <c r="N28" s="20">
        <f t="shared" si="16"/>
        <v>1801.29</v>
      </c>
      <c r="O28" s="20">
        <f t="shared" si="17"/>
        <v>110</v>
      </c>
      <c r="P28" s="171">
        <f t="shared" si="18"/>
        <v>0</v>
      </c>
      <c r="Q28" s="164">
        <f t="shared" si="10"/>
        <v>0</v>
      </c>
      <c r="R28" s="20">
        <f t="shared" si="11"/>
        <v>0</v>
      </c>
      <c r="S28" s="152">
        <f t="shared" si="2"/>
        <v>3806.21</v>
      </c>
      <c r="T28" s="54">
        <f t="shared" si="19"/>
        <v>62.298739726027399</v>
      </c>
      <c r="U28" s="55">
        <f t="shared" si="20"/>
        <v>59.220493150684931</v>
      </c>
      <c r="V28" s="55">
        <f t="shared" si="21"/>
        <v>3.6164383561643834</v>
      </c>
      <c r="W28" s="169">
        <f t="shared" si="22"/>
        <v>0</v>
      </c>
      <c r="X28" s="106">
        <f t="shared" si="12"/>
        <v>0</v>
      </c>
      <c r="Y28" s="20">
        <f t="shared" si="13"/>
        <v>0</v>
      </c>
      <c r="Z28" s="80">
        <f t="shared" si="3"/>
        <v>125.1356712328767</v>
      </c>
      <c r="AA28" s="47">
        <f t="shared" si="14"/>
        <v>28.876640625</v>
      </c>
      <c r="AB28" s="19">
        <f t="shared" si="4"/>
        <v>34.651968749999995</v>
      </c>
      <c r="AC28" s="48">
        <f t="shared" si="5"/>
        <v>35.807034375000001</v>
      </c>
      <c r="AD28" s="18"/>
      <c r="AE28" s="18"/>
      <c r="AF28" s="18"/>
      <c r="AG28" s="18"/>
      <c r="AH28" s="6">
        <f t="shared" si="6"/>
        <v>2501.2943999999998</v>
      </c>
    </row>
    <row r="29" spans="1:34" ht="14.1" customHeight="1" x14ac:dyDescent="0.2">
      <c r="A29" s="144">
        <v>32</v>
      </c>
      <c r="B29" s="87"/>
      <c r="C29" s="78"/>
      <c r="D29" s="96">
        <v>12</v>
      </c>
      <c r="E29" s="99">
        <v>23251.95</v>
      </c>
      <c r="F29" s="82">
        <v>21615.48</v>
      </c>
      <c r="G29" s="146">
        <v>1320</v>
      </c>
      <c r="H29" s="160">
        <f t="shared" si="7"/>
        <v>0</v>
      </c>
      <c r="I29" s="146">
        <f t="shared" si="8"/>
        <v>0</v>
      </c>
      <c r="J29" s="146">
        <f t="shared" si="9"/>
        <v>0</v>
      </c>
      <c r="K29" s="146">
        <f t="shared" si="0"/>
        <v>3738.9524999999999</v>
      </c>
      <c r="L29" s="43">
        <f t="shared" si="1"/>
        <v>49926.3825</v>
      </c>
      <c r="M29" s="86">
        <f t="shared" si="15"/>
        <v>1937.6625000000001</v>
      </c>
      <c r="N29" s="20">
        <f t="shared" si="16"/>
        <v>1801.29</v>
      </c>
      <c r="O29" s="20">
        <f t="shared" si="17"/>
        <v>110</v>
      </c>
      <c r="P29" s="171">
        <f t="shared" si="18"/>
        <v>0</v>
      </c>
      <c r="Q29" s="164">
        <f t="shared" si="10"/>
        <v>0</v>
      </c>
      <c r="R29" s="20">
        <f t="shared" si="11"/>
        <v>0</v>
      </c>
      <c r="S29" s="152">
        <f t="shared" si="2"/>
        <v>3848.9525000000003</v>
      </c>
      <c r="T29" s="54">
        <f t="shared" si="19"/>
        <v>63.703972602739725</v>
      </c>
      <c r="U29" s="55">
        <f t="shared" si="20"/>
        <v>59.220493150684931</v>
      </c>
      <c r="V29" s="55">
        <f t="shared" si="21"/>
        <v>3.6164383561643834</v>
      </c>
      <c r="W29" s="169">
        <f t="shared" si="22"/>
        <v>0</v>
      </c>
      <c r="X29" s="106">
        <f t="shared" si="12"/>
        <v>0</v>
      </c>
      <c r="Y29" s="20">
        <f t="shared" si="13"/>
        <v>0</v>
      </c>
      <c r="Z29" s="80">
        <f t="shared" si="3"/>
        <v>126.54090410958904</v>
      </c>
      <c r="AA29" s="47">
        <f t="shared" si="14"/>
        <v>29.210566406250003</v>
      </c>
      <c r="AB29" s="19">
        <f t="shared" si="4"/>
        <v>35.052679687500003</v>
      </c>
      <c r="AC29" s="48">
        <f t="shared" si="5"/>
        <v>36.221102343750005</v>
      </c>
      <c r="AD29" s="18"/>
      <c r="AE29" s="18"/>
      <c r="AF29" s="18"/>
      <c r="AG29" s="18"/>
      <c r="AH29" s="6">
        <f t="shared" si="6"/>
        <v>2557.7145</v>
      </c>
    </row>
    <row r="30" spans="1:34" ht="14.1" customHeight="1" x14ac:dyDescent="0.2">
      <c r="A30" s="144">
        <v>34</v>
      </c>
      <c r="B30" s="87"/>
      <c r="C30" s="78"/>
      <c r="D30" s="96">
        <v>13</v>
      </c>
      <c r="E30" s="99">
        <v>23764.86</v>
      </c>
      <c r="F30" s="82">
        <v>21615.48</v>
      </c>
      <c r="G30" s="146">
        <v>1320</v>
      </c>
      <c r="H30" s="160">
        <f t="shared" si="7"/>
        <v>0</v>
      </c>
      <c r="I30" s="146">
        <f t="shared" si="8"/>
        <v>0</v>
      </c>
      <c r="J30" s="146">
        <f t="shared" si="9"/>
        <v>0</v>
      </c>
      <c r="K30" s="146">
        <f t="shared" si="0"/>
        <v>3781.6949999999997</v>
      </c>
      <c r="L30" s="43">
        <f t="shared" si="1"/>
        <v>50482.034999999996</v>
      </c>
      <c r="M30" s="86">
        <f t="shared" si="15"/>
        <v>1980.405</v>
      </c>
      <c r="N30" s="20">
        <f t="shared" si="16"/>
        <v>1801.29</v>
      </c>
      <c r="O30" s="20">
        <f t="shared" si="17"/>
        <v>110</v>
      </c>
      <c r="P30" s="171">
        <f t="shared" si="18"/>
        <v>0</v>
      </c>
      <c r="Q30" s="164">
        <f t="shared" si="10"/>
        <v>0</v>
      </c>
      <c r="R30" s="20">
        <f t="shared" si="11"/>
        <v>0</v>
      </c>
      <c r="S30" s="152">
        <f t="shared" si="2"/>
        <v>3891.6949999999997</v>
      </c>
      <c r="T30" s="54">
        <f t="shared" si="19"/>
        <v>65.109205479452058</v>
      </c>
      <c r="U30" s="55">
        <f t="shared" si="20"/>
        <v>59.220493150684931</v>
      </c>
      <c r="V30" s="55">
        <f t="shared" si="21"/>
        <v>3.6164383561643834</v>
      </c>
      <c r="W30" s="169">
        <f t="shared" si="22"/>
        <v>0</v>
      </c>
      <c r="X30" s="106">
        <f t="shared" si="12"/>
        <v>0</v>
      </c>
      <c r="Y30" s="20">
        <f t="shared" si="13"/>
        <v>0</v>
      </c>
      <c r="Z30" s="80">
        <f t="shared" si="3"/>
        <v>127.94613698630137</v>
      </c>
      <c r="AA30" s="47">
        <f t="shared" si="14"/>
        <v>29.544492187499998</v>
      </c>
      <c r="AB30" s="19">
        <f t="shared" si="4"/>
        <v>35.453390624999997</v>
      </c>
      <c r="AC30" s="48">
        <f t="shared" si="5"/>
        <v>36.635170312500001</v>
      </c>
      <c r="AD30" s="18"/>
      <c r="AE30" s="18"/>
      <c r="AF30" s="18"/>
      <c r="AG30" s="18"/>
      <c r="AH30" s="6">
        <f t="shared" si="6"/>
        <v>2614.1346000000003</v>
      </c>
    </row>
    <row r="31" spans="1:34" ht="14.1" customHeight="1" x14ac:dyDescent="0.2">
      <c r="A31" s="144">
        <v>36</v>
      </c>
      <c r="B31" s="87"/>
      <c r="C31" s="78"/>
      <c r="D31" s="96">
        <v>14</v>
      </c>
      <c r="E31" s="99">
        <v>24277.77</v>
      </c>
      <c r="F31" s="82">
        <v>21615.48</v>
      </c>
      <c r="G31" s="146">
        <v>1320</v>
      </c>
      <c r="H31" s="160">
        <f t="shared" si="7"/>
        <v>0</v>
      </c>
      <c r="I31" s="146">
        <f t="shared" si="8"/>
        <v>0</v>
      </c>
      <c r="J31" s="146">
        <f t="shared" si="9"/>
        <v>0</v>
      </c>
      <c r="K31" s="146">
        <f t="shared" si="0"/>
        <v>3824.4375</v>
      </c>
      <c r="L31" s="43">
        <f t="shared" si="1"/>
        <v>51037.6875</v>
      </c>
      <c r="M31" s="86">
        <f t="shared" si="15"/>
        <v>2023.1475</v>
      </c>
      <c r="N31" s="20">
        <f t="shared" si="16"/>
        <v>1801.29</v>
      </c>
      <c r="O31" s="20">
        <f t="shared" si="17"/>
        <v>110</v>
      </c>
      <c r="P31" s="171">
        <f t="shared" si="18"/>
        <v>0</v>
      </c>
      <c r="Q31" s="164">
        <f t="shared" si="10"/>
        <v>0</v>
      </c>
      <c r="R31" s="20">
        <f t="shared" si="11"/>
        <v>0</v>
      </c>
      <c r="S31" s="152">
        <f t="shared" si="2"/>
        <v>3934.4375</v>
      </c>
      <c r="T31" s="54">
        <f t="shared" si="19"/>
        <v>66.514438356164391</v>
      </c>
      <c r="U31" s="55">
        <f t="shared" si="20"/>
        <v>59.220493150684931</v>
      </c>
      <c r="V31" s="55">
        <f t="shared" si="21"/>
        <v>3.6164383561643834</v>
      </c>
      <c r="W31" s="169">
        <f t="shared" si="22"/>
        <v>0</v>
      </c>
      <c r="X31" s="106">
        <f t="shared" si="12"/>
        <v>0</v>
      </c>
      <c r="Y31" s="20">
        <f t="shared" si="13"/>
        <v>0</v>
      </c>
      <c r="Z31" s="80">
        <f t="shared" si="3"/>
        <v>129.3513698630137</v>
      </c>
      <c r="AA31" s="47">
        <f t="shared" si="14"/>
        <v>29.87841796875</v>
      </c>
      <c r="AB31" s="19">
        <f t="shared" si="4"/>
        <v>35.854101562500006</v>
      </c>
      <c r="AC31" s="48">
        <f t="shared" si="5"/>
        <v>37.049238281250005</v>
      </c>
      <c r="AD31" s="18"/>
      <c r="AE31" s="18"/>
      <c r="AF31" s="18"/>
      <c r="AG31" s="18"/>
      <c r="AH31" s="6">
        <f t="shared" si="6"/>
        <v>2670.5547000000001</v>
      </c>
    </row>
    <row r="32" spans="1:34" ht="14.1" customHeight="1" x14ac:dyDescent="0.2">
      <c r="A32" s="144">
        <v>38</v>
      </c>
      <c r="B32" s="87"/>
      <c r="C32" s="78"/>
      <c r="D32" s="96">
        <v>15</v>
      </c>
      <c r="E32" s="99">
        <v>24790.68</v>
      </c>
      <c r="F32" s="82">
        <v>21615.48</v>
      </c>
      <c r="G32" s="146">
        <v>1320</v>
      </c>
      <c r="H32" s="160">
        <f t="shared" si="7"/>
        <v>0</v>
      </c>
      <c r="I32" s="146">
        <f t="shared" si="8"/>
        <v>0</v>
      </c>
      <c r="J32" s="146">
        <f t="shared" si="9"/>
        <v>0</v>
      </c>
      <c r="K32" s="146">
        <f t="shared" si="0"/>
        <v>3867.1800000000003</v>
      </c>
      <c r="L32" s="43">
        <f t="shared" si="1"/>
        <v>51593.340000000004</v>
      </c>
      <c r="M32" s="86">
        <f t="shared" si="15"/>
        <v>2065.89</v>
      </c>
      <c r="N32" s="20">
        <f t="shared" si="16"/>
        <v>1801.29</v>
      </c>
      <c r="O32" s="20">
        <f t="shared" si="17"/>
        <v>110</v>
      </c>
      <c r="P32" s="171">
        <f t="shared" si="18"/>
        <v>0</v>
      </c>
      <c r="Q32" s="164">
        <f t="shared" si="10"/>
        <v>0</v>
      </c>
      <c r="R32" s="20">
        <f t="shared" si="11"/>
        <v>0</v>
      </c>
      <c r="S32" s="152">
        <f t="shared" si="2"/>
        <v>3977.18</v>
      </c>
      <c r="T32" s="54">
        <f t="shared" si="19"/>
        <v>67.919671232876709</v>
      </c>
      <c r="U32" s="55">
        <f t="shared" si="20"/>
        <v>59.220493150684931</v>
      </c>
      <c r="V32" s="55">
        <f t="shared" si="21"/>
        <v>3.6164383561643834</v>
      </c>
      <c r="W32" s="169">
        <f t="shared" si="22"/>
        <v>0</v>
      </c>
      <c r="X32" s="106">
        <f t="shared" si="12"/>
        <v>0</v>
      </c>
      <c r="Y32" s="20">
        <f t="shared" si="13"/>
        <v>0</v>
      </c>
      <c r="Z32" s="80">
        <f t="shared" si="3"/>
        <v>130.75660273972602</v>
      </c>
      <c r="AA32" s="47">
        <f t="shared" si="14"/>
        <v>30.212343749999995</v>
      </c>
      <c r="AB32" s="19">
        <f t="shared" si="4"/>
        <v>36.2548125</v>
      </c>
      <c r="AC32" s="48">
        <f t="shared" si="5"/>
        <v>37.463306249999995</v>
      </c>
      <c r="AD32" s="18"/>
      <c r="AE32" s="18"/>
      <c r="AF32" s="18"/>
      <c r="AG32" s="18"/>
      <c r="AH32" s="6">
        <f t="shared" si="6"/>
        <v>2726.9748</v>
      </c>
    </row>
    <row r="33" spans="1:34" ht="14.1" customHeight="1" x14ac:dyDescent="0.2">
      <c r="A33" s="144">
        <v>40</v>
      </c>
      <c r="B33" s="87"/>
      <c r="C33" s="78"/>
      <c r="D33" s="96">
        <v>16</v>
      </c>
      <c r="E33" s="99">
        <v>25303.59</v>
      </c>
      <c r="F33" s="82">
        <v>21615.48</v>
      </c>
      <c r="G33" s="146">
        <v>1320</v>
      </c>
      <c r="H33" s="160">
        <f t="shared" si="7"/>
        <v>0</v>
      </c>
      <c r="I33" s="146">
        <f t="shared" si="8"/>
        <v>0</v>
      </c>
      <c r="J33" s="146">
        <f t="shared" si="9"/>
        <v>0</v>
      </c>
      <c r="K33" s="146">
        <f t="shared" si="0"/>
        <v>3909.9225000000001</v>
      </c>
      <c r="L33" s="43">
        <f t="shared" si="1"/>
        <v>52148.9925</v>
      </c>
      <c r="M33" s="86">
        <f t="shared" si="15"/>
        <v>2108.6325000000002</v>
      </c>
      <c r="N33" s="20">
        <f t="shared" si="16"/>
        <v>1801.29</v>
      </c>
      <c r="O33" s="20">
        <f t="shared" si="17"/>
        <v>110</v>
      </c>
      <c r="P33" s="171">
        <f t="shared" si="18"/>
        <v>0</v>
      </c>
      <c r="Q33" s="164">
        <f t="shared" si="10"/>
        <v>0</v>
      </c>
      <c r="R33" s="20">
        <f t="shared" si="11"/>
        <v>0</v>
      </c>
      <c r="S33" s="152">
        <f t="shared" si="2"/>
        <v>4019.9225000000001</v>
      </c>
      <c r="T33" s="54">
        <f t="shared" si="19"/>
        <v>69.324904109589042</v>
      </c>
      <c r="U33" s="55">
        <f t="shared" si="20"/>
        <v>59.220493150684931</v>
      </c>
      <c r="V33" s="55">
        <f t="shared" si="21"/>
        <v>3.6164383561643834</v>
      </c>
      <c r="W33" s="169">
        <f t="shared" si="22"/>
        <v>0</v>
      </c>
      <c r="X33" s="106">
        <f t="shared" si="12"/>
        <v>0</v>
      </c>
      <c r="Y33" s="20">
        <f t="shared" si="13"/>
        <v>0</v>
      </c>
      <c r="Z33" s="80">
        <f t="shared" si="3"/>
        <v>132.16183561643837</v>
      </c>
      <c r="AA33" s="47">
        <f t="shared" si="14"/>
        <v>30.546269531250001</v>
      </c>
      <c r="AB33" s="19">
        <f t="shared" si="4"/>
        <v>36.655523437500001</v>
      </c>
      <c r="AC33" s="48">
        <f t="shared" si="5"/>
        <v>37.877374218749999</v>
      </c>
      <c r="AD33" s="18"/>
      <c r="AE33" s="18"/>
      <c r="AF33" s="18"/>
      <c r="AG33" s="18"/>
      <c r="AH33" s="6">
        <f t="shared" si="6"/>
        <v>2783.3948999999998</v>
      </c>
    </row>
    <row r="34" spans="1:34" ht="14.1" customHeight="1" x14ac:dyDescent="0.2">
      <c r="A34" s="144">
        <v>42</v>
      </c>
      <c r="B34" s="87"/>
      <c r="C34" s="78"/>
      <c r="D34" s="96">
        <v>17</v>
      </c>
      <c r="E34" s="99">
        <v>25816.5</v>
      </c>
      <c r="F34" s="82">
        <v>21615.48</v>
      </c>
      <c r="G34" s="146">
        <v>1320</v>
      </c>
      <c r="H34" s="160">
        <f t="shared" si="7"/>
        <v>0</v>
      </c>
      <c r="I34" s="146">
        <f t="shared" si="8"/>
        <v>0</v>
      </c>
      <c r="J34" s="146">
        <f t="shared" si="9"/>
        <v>0</v>
      </c>
      <c r="K34" s="146">
        <f t="shared" si="0"/>
        <v>3952.6649999999995</v>
      </c>
      <c r="L34" s="43">
        <f t="shared" si="1"/>
        <v>52704.644999999997</v>
      </c>
      <c r="M34" s="86">
        <f t="shared" si="15"/>
        <v>2151.375</v>
      </c>
      <c r="N34" s="20">
        <f t="shared" si="16"/>
        <v>1801.29</v>
      </c>
      <c r="O34" s="20">
        <f t="shared" si="17"/>
        <v>110</v>
      </c>
      <c r="P34" s="171">
        <f t="shared" si="18"/>
        <v>0</v>
      </c>
      <c r="Q34" s="164">
        <f t="shared" si="10"/>
        <v>0</v>
      </c>
      <c r="R34" s="20">
        <f t="shared" si="11"/>
        <v>0</v>
      </c>
      <c r="S34" s="152">
        <f t="shared" si="2"/>
        <v>4062.665</v>
      </c>
      <c r="T34" s="54">
        <f t="shared" si="19"/>
        <v>70.730136986301375</v>
      </c>
      <c r="U34" s="55">
        <f t="shared" si="20"/>
        <v>59.220493150684931</v>
      </c>
      <c r="V34" s="55">
        <f t="shared" si="21"/>
        <v>3.6164383561643834</v>
      </c>
      <c r="W34" s="169">
        <f t="shared" si="22"/>
        <v>0</v>
      </c>
      <c r="X34" s="106">
        <f t="shared" si="12"/>
        <v>0</v>
      </c>
      <c r="Y34" s="20">
        <f t="shared" si="13"/>
        <v>0</v>
      </c>
      <c r="Z34" s="80">
        <f t="shared" si="3"/>
        <v>133.56706849315071</v>
      </c>
      <c r="AA34" s="47">
        <f t="shared" si="14"/>
        <v>30.8801953125</v>
      </c>
      <c r="AB34" s="19">
        <f t="shared" si="4"/>
        <v>37.056234375000003</v>
      </c>
      <c r="AC34" s="48">
        <f t="shared" si="5"/>
        <v>38.291442187500003</v>
      </c>
      <c r="AD34" s="18"/>
      <c r="AE34" s="18"/>
      <c r="AF34" s="18"/>
      <c r="AG34" s="18"/>
      <c r="AH34" s="6">
        <f t="shared" si="6"/>
        <v>2839.8150000000001</v>
      </c>
    </row>
    <row r="35" spans="1:34" ht="14.1" customHeight="1" x14ac:dyDescent="0.2">
      <c r="A35" s="144">
        <v>44</v>
      </c>
      <c r="B35" s="87"/>
      <c r="C35" s="78"/>
      <c r="D35" s="96">
        <v>18</v>
      </c>
      <c r="E35" s="99">
        <v>26329.41</v>
      </c>
      <c r="F35" s="82">
        <v>21615.48</v>
      </c>
      <c r="G35" s="146">
        <v>1320</v>
      </c>
      <c r="H35" s="160">
        <f t="shared" si="7"/>
        <v>0</v>
      </c>
      <c r="I35" s="146">
        <f t="shared" si="8"/>
        <v>0</v>
      </c>
      <c r="J35" s="146">
        <f t="shared" si="9"/>
        <v>0</v>
      </c>
      <c r="K35" s="146">
        <f t="shared" si="0"/>
        <v>3995.4074999999998</v>
      </c>
      <c r="L35" s="43">
        <f t="shared" si="1"/>
        <v>53260.297500000001</v>
      </c>
      <c r="M35" s="86">
        <f t="shared" si="15"/>
        <v>2194.1174999999998</v>
      </c>
      <c r="N35" s="20">
        <f t="shared" si="16"/>
        <v>1801.29</v>
      </c>
      <c r="O35" s="20">
        <f t="shared" si="17"/>
        <v>110</v>
      </c>
      <c r="P35" s="171">
        <f t="shared" si="18"/>
        <v>0</v>
      </c>
      <c r="Q35" s="164">
        <f t="shared" si="10"/>
        <v>0</v>
      </c>
      <c r="R35" s="20">
        <f t="shared" si="11"/>
        <v>0</v>
      </c>
      <c r="S35" s="152">
        <f t="shared" si="2"/>
        <v>4105.4074999999993</v>
      </c>
      <c r="T35" s="54">
        <f t="shared" si="19"/>
        <v>72.135369863013693</v>
      </c>
      <c r="U35" s="55">
        <f t="shared" si="20"/>
        <v>59.220493150684931</v>
      </c>
      <c r="V35" s="55">
        <f t="shared" si="21"/>
        <v>3.6164383561643834</v>
      </c>
      <c r="W35" s="169">
        <f t="shared" si="22"/>
        <v>0</v>
      </c>
      <c r="X35" s="106">
        <f t="shared" si="12"/>
        <v>0</v>
      </c>
      <c r="Y35" s="20">
        <f t="shared" si="13"/>
        <v>0</v>
      </c>
      <c r="Z35" s="80">
        <f t="shared" si="3"/>
        <v>134.97230136986303</v>
      </c>
      <c r="AA35" s="47">
        <f t="shared" si="14"/>
        <v>31.214121093750002</v>
      </c>
      <c r="AB35" s="19">
        <f t="shared" si="4"/>
        <v>37.456945312499997</v>
      </c>
      <c r="AC35" s="48">
        <f t="shared" si="5"/>
        <v>38.70551015625</v>
      </c>
      <c r="AD35" s="18"/>
      <c r="AE35" s="18"/>
      <c r="AF35" s="18"/>
      <c r="AG35" s="18"/>
      <c r="AH35" s="6">
        <f t="shared" si="6"/>
        <v>2896.2351000000003</v>
      </c>
    </row>
    <row r="36" spans="1:34" ht="14.1" customHeight="1" x14ac:dyDescent="0.2">
      <c r="A36" s="144">
        <v>46</v>
      </c>
      <c r="B36" s="87"/>
      <c r="C36" s="78"/>
      <c r="D36" s="96">
        <v>19</v>
      </c>
      <c r="E36" s="99">
        <v>26842.32</v>
      </c>
      <c r="F36" s="82">
        <v>21615.48</v>
      </c>
      <c r="G36" s="146">
        <v>1320</v>
      </c>
      <c r="H36" s="160">
        <f t="shared" si="7"/>
        <v>0</v>
      </c>
      <c r="I36" s="146">
        <f t="shared" si="8"/>
        <v>0</v>
      </c>
      <c r="J36" s="146">
        <f t="shared" si="9"/>
        <v>0</v>
      </c>
      <c r="K36" s="146">
        <f t="shared" si="0"/>
        <v>4038.15</v>
      </c>
      <c r="L36" s="43">
        <f t="shared" si="1"/>
        <v>53815.950000000004</v>
      </c>
      <c r="M36" s="86">
        <f t="shared" si="15"/>
        <v>2236.86</v>
      </c>
      <c r="N36" s="20">
        <f t="shared" si="16"/>
        <v>1801.29</v>
      </c>
      <c r="O36" s="20">
        <f t="shared" si="17"/>
        <v>110</v>
      </c>
      <c r="P36" s="171">
        <f t="shared" si="18"/>
        <v>0</v>
      </c>
      <c r="Q36" s="164">
        <f t="shared" si="10"/>
        <v>0</v>
      </c>
      <c r="R36" s="20">
        <f t="shared" si="11"/>
        <v>0</v>
      </c>
      <c r="S36" s="152">
        <f t="shared" si="2"/>
        <v>4148.1499999999996</v>
      </c>
      <c r="T36" s="54">
        <f t="shared" si="19"/>
        <v>73.540602739726026</v>
      </c>
      <c r="U36" s="55">
        <f t="shared" si="20"/>
        <v>59.220493150684931</v>
      </c>
      <c r="V36" s="55">
        <f t="shared" si="21"/>
        <v>3.6164383561643834</v>
      </c>
      <c r="W36" s="169">
        <f t="shared" si="22"/>
        <v>0</v>
      </c>
      <c r="X36" s="106">
        <f t="shared" si="12"/>
        <v>0</v>
      </c>
      <c r="Y36" s="20">
        <f t="shared" si="13"/>
        <v>0</v>
      </c>
      <c r="Z36" s="80">
        <f t="shared" si="3"/>
        <v>136.37753424657535</v>
      </c>
      <c r="AA36" s="47">
        <f t="shared" si="14"/>
        <v>31.548046875000001</v>
      </c>
      <c r="AB36" s="19">
        <f t="shared" si="4"/>
        <v>37.857656249999998</v>
      </c>
      <c r="AC36" s="48">
        <f t="shared" si="5"/>
        <v>39.119578125000004</v>
      </c>
      <c r="AD36" s="18"/>
      <c r="AE36" s="18"/>
      <c r="AF36" s="18"/>
      <c r="AG36" s="18"/>
      <c r="AH36" s="6">
        <f t="shared" si="6"/>
        <v>2952.6552000000001</v>
      </c>
    </row>
    <row r="37" spans="1:34" ht="14.1" customHeight="1" x14ac:dyDescent="0.2">
      <c r="A37" s="144">
        <v>48</v>
      </c>
      <c r="B37" s="87"/>
      <c r="C37" s="78"/>
      <c r="D37" s="96">
        <v>20</v>
      </c>
      <c r="E37" s="99">
        <v>27355.23</v>
      </c>
      <c r="F37" s="82">
        <v>21615.48</v>
      </c>
      <c r="G37" s="146">
        <v>1320</v>
      </c>
      <c r="H37" s="160">
        <f t="shared" si="7"/>
        <v>0</v>
      </c>
      <c r="I37" s="146">
        <f t="shared" si="8"/>
        <v>0</v>
      </c>
      <c r="J37" s="146">
        <f t="shared" si="9"/>
        <v>0</v>
      </c>
      <c r="K37" s="146">
        <f t="shared" si="0"/>
        <v>4080.8924999999999</v>
      </c>
      <c r="L37" s="43">
        <f t="shared" si="1"/>
        <v>54371.602500000001</v>
      </c>
      <c r="M37" s="86">
        <f t="shared" si="15"/>
        <v>2279.6025</v>
      </c>
      <c r="N37" s="20">
        <f t="shared" si="16"/>
        <v>1801.29</v>
      </c>
      <c r="O37" s="20">
        <f t="shared" si="17"/>
        <v>110</v>
      </c>
      <c r="P37" s="171">
        <f t="shared" si="18"/>
        <v>0</v>
      </c>
      <c r="Q37" s="164">
        <f t="shared" si="10"/>
        <v>0</v>
      </c>
      <c r="R37" s="20">
        <f t="shared" si="11"/>
        <v>0</v>
      </c>
      <c r="S37" s="152">
        <f t="shared" si="2"/>
        <v>4190.8924999999999</v>
      </c>
      <c r="T37" s="54">
        <f t="shared" si="19"/>
        <v>74.945835616438359</v>
      </c>
      <c r="U37" s="55">
        <f t="shared" si="20"/>
        <v>59.220493150684931</v>
      </c>
      <c r="V37" s="55">
        <f t="shared" si="21"/>
        <v>3.6164383561643834</v>
      </c>
      <c r="W37" s="169">
        <f t="shared" si="22"/>
        <v>0</v>
      </c>
      <c r="X37" s="106">
        <f t="shared" si="12"/>
        <v>0</v>
      </c>
      <c r="Y37" s="20">
        <f t="shared" si="13"/>
        <v>0</v>
      </c>
      <c r="Z37" s="80">
        <f t="shared" si="3"/>
        <v>137.78276712328767</v>
      </c>
      <c r="AA37" s="47">
        <f t="shared" si="14"/>
        <v>31.881972656249999</v>
      </c>
      <c r="AB37" s="19">
        <f t="shared" si="4"/>
        <v>38.258367187499999</v>
      </c>
      <c r="AC37" s="48">
        <f t="shared" si="5"/>
        <v>39.533646093750001</v>
      </c>
      <c r="AD37" s="18"/>
      <c r="AE37" s="18"/>
      <c r="AF37" s="18"/>
      <c r="AG37" s="18"/>
      <c r="AH37" s="6">
        <f t="shared" si="6"/>
        <v>3009.0753</v>
      </c>
    </row>
    <row r="38" spans="1:34" ht="14.1" customHeight="1" x14ac:dyDescent="0.2">
      <c r="A38" s="144">
        <v>50</v>
      </c>
      <c r="B38" s="87"/>
      <c r="C38" s="78"/>
      <c r="D38" s="96">
        <v>21</v>
      </c>
      <c r="E38" s="99">
        <v>27868.14</v>
      </c>
      <c r="F38" s="82">
        <v>21615.48</v>
      </c>
      <c r="G38" s="146">
        <v>1320</v>
      </c>
      <c r="H38" s="160">
        <f t="shared" si="7"/>
        <v>0</v>
      </c>
      <c r="I38" s="146">
        <f t="shared" si="8"/>
        <v>0</v>
      </c>
      <c r="J38" s="146">
        <f t="shared" si="9"/>
        <v>0</v>
      </c>
      <c r="K38" s="146">
        <f t="shared" si="0"/>
        <v>4123.6349999999993</v>
      </c>
      <c r="L38" s="43">
        <f t="shared" si="1"/>
        <v>54927.254999999997</v>
      </c>
      <c r="M38" s="86">
        <f t="shared" si="15"/>
        <v>2322.3449999999998</v>
      </c>
      <c r="N38" s="20">
        <f t="shared" si="16"/>
        <v>1801.29</v>
      </c>
      <c r="O38" s="20">
        <f t="shared" si="17"/>
        <v>110</v>
      </c>
      <c r="P38" s="171">
        <f t="shared" si="18"/>
        <v>0</v>
      </c>
      <c r="Q38" s="164">
        <f t="shared" si="10"/>
        <v>0</v>
      </c>
      <c r="R38" s="20">
        <f t="shared" si="11"/>
        <v>0</v>
      </c>
      <c r="S38" s="152">
        <f t="shared" si="2"/>
        <v>4233.6350000000002</v>
      </c>
      <c r="T38" s="54">
        <f t="shared" si="19"/>
        <v>76.351068493150677</v>
      </c>
      <c r="U38" s="55">
        <f t="shared" si="20"/>
        <v>59.220493150684931</v>
      </c>
      <c r="V38" s="55">
        <f t="shared" si="21"/>
        <v>3.6164383561643834</v>
      </c>
      <c r="W38" s="169">
        <f t="shared" si="22"/>
        <v>0</v>
      </c>
      <c r="X38" s="106">
        <f t="shared" si="12"/>
        <v>0</v>
      </c>
      <c r="Y38" s="20">
        <f t="shared" si="13"/>
        <v>0</v>
      </c>
      <c r="Z38" s="80">
        <f t="shared" si="3"/>
        <v>139.18799999999999</v>
      </c>
      <c r="AA38" s="47">
        <f t="shared" si="14"/>
        <v>32.215898437500002</v>
      </c>
      <c r="AB38" s="19">
        <f t="shared" si="4"/>
        <v>38.659078125000008</v>
      </c>
      <c r="AC38" s="48">
        <f t="shared" si="5"/>
        <v>39.947714062500005</v>
      </c>
      <c r="AD38" s="18"/>
      <c r="AE38" s="18"/>
      <c r="AF38" s="18"/>
      <c r="AG38" s="18"/>
      <c r="AH38" s="6">
        <f t="shared" si="6"/>
        <v>3065.4953999999998</v>
      </c>
    </row>
    <row r="39" spans="1:34" ht="14.1" customHeight="1" thickBot="1" x14ac:dyDescent="0.25">
      <c r="A39" s="145">
        <v>52</v>
      </c>
      <c r="B39" s="89"/>
      <c r="C39" s="90"/>
      <c r="D39" s="97">
        <v>22</v>
      </c>
      <c r="E39" s="100">
        <v>28381.05</v>
      </c>
      <c r="F39" s="91">
        <v>21615.48</v>
      </c>
      <c r="G39" s="177">
        <v>1320</v>
      </c>
      <c r="H39" s="161">
        <f t="shared" si="7"/>
        <v>0</v>
      </c>
      <c r="I39" s="177">
        <f t="shared" si="8"/>
        <v>0</v>
      </c>
      <c r="J39" s="177">
        <f t="shared" si="9"/>
        <v>0</v>
      </c>
      <c r="K39" s="177">
        <f t="shared" si="0"/>
        <v>4166.3774999999996</v>
      </c>
      <c r="L39" s="46">
        <f t="shared" si="1"/>
        <v>55482.907500000001</v>
      </c>
      <c r="M39" s="95">
        <f t="shared" si="15"/>
        <v>2365.0875000000001</v>
      </c>
      <c r="N39" s="45">
        <f t="shared" si="16"/>
        <v>1801.29</v>
      </c>
      <c r="O39" s="45">
        <f t="shared" si="17"/>
        <v>110</v>
      </c>
      <c r="P39" s="172">
        <f t="shared" si="18"/>
        <v>0</v>
      </c>
      <c r="Q39" s="173">
        <f t="shared" si="10"/>
        <v>0</v>
      </c>
      <c r="R39" s="45">
        <f t="shared" si="11"/>
        <v>0</v>
      </c>
      <c r="S39" s="153">
        <f t="shared" si="2"/>
        <v>4276.3775000000005</v>
      </c>
      <c r="T39" s="56">
        <f t="shared" si="19"/>
        <v>77.75630136986301</v>
      </c>
      <c r="U39" s="57">
        <f t="shared" si="20"/>
        <v>59.220493150684931</v>
      </c>
      <c r="V39" s="57">
        <f t="shared" si="21"/>
        <v>3.6164383561643834</v>
      </c>
      <c r="W39" s="174">
        <f t="shared" si="22"/>
        <v>0</v>
      </c>
      <c r="X39" s="175">
        <f t="shared" si="12"/>
        <v>0</v>
      </c>
      <c r="Y39" s="45">
        <f t="shared" si="13"/>
        <v>0</v>
      </c>
      <c r="Z39" s="81">
        <f t="shared" si="3"/>
        <v>140.59323287671234</v>
      </c>
      <c r="AA39" s="49">
        <f t="shared" si="14"/>
        <v>32.549824218750004</v>
      </c>
      <c r="AB39" s="50">
        <f t="shared" si="4"/>
        <v>39.059789062500002</v>
      </c>
      <c r="AC39" s="51">
        <f t="shared" si="5"/>
        <v>40.361782031250002</v>
      </c>
      <c r="AD39" s="18"/>
      <c r="AE39" s="18"/>
      <c r="AF39" s="18"/>
      <c r="AG39" s="18"/>
      <c r="AH39" s="6">
        <f t="shared" si="6"/>
        <v>3121.9155000000001</v>
      </c>
    </row>
  </sheetData>
  <sheetProtection algorithmName="SHA-512" hashValue="+gXBAxKcVY2gQAzhSec2d/LRPjZHfQeoN7ggHwnosshHujJvYbz7mWugRo1josXCz1DXLDYinyXk/yHVufheFA==" saltValue="CrDAcVc7Q3qA/IZq4nvUiA==" spinCount="100000" sheet="1" objects="1" scenarios="1"/>
  <mergeCells count="36">
    <mergeCell ref="Y11:Y12"/>
    <mergeCell ref="Z11:Z12"/>
    <mergeCell ref="A10:A12"/>
    <mergeCell ref="F7:N7"/>
    <mergeCell ref="F8:N8"/>
    <mergeCell ref="L11:L12"/>
    <mergeCell ref="B7:E8"/>
    <mergeCell ref="K11:K12"/>
    <mergeCell ref="AA11:AA12"/>
    <mergeCell ref="AB11:AB12"/>
    <mergeCell ref="M11:M12"/>
    <mergeCell ref="T10:Z10"/>
    <mergeCell ref="AA10:AC10"/>
    <mergeCell ref="P11:P12"/>
    <mergeCell ref="Q11:Q12"/>
    <mergeCell ref="W11:W12"/>
    <mergeCell ref="X11:X12"/>
    <mergeCell ref="O11:O12"/>
    <mergeCell ref="R11:R12"/>
    <mergeCell ref="S11:S12"/>
    <mergeCell ref="U11:U12"/>
    <mergeCell ref="AC11:AC12"/>
    <mergeCell ref="T11:T12"/>
    <mergeCell ref="V11:V12"/>
    <mergeCell ref="S5:U5"/>
    <mergeCell ref="R7:U7"/>
    <mergeCell ref="R8:U8"/>
    <mergeCell ref="N11:N12"/>
    <mergeCell ref="B10:B12"/>
    <mergeCell ref="C10:C12"/>
    <mergeCell ref="D10:D12"/>
    <mergeCell ref="E10:L10"/>
    <mergeCell ref="M10:S10"/>
    <mergeCell ref="E11:E12"/>
    <mergeCell ref="F11:F12"/>
    <mergeCell ref="G11:G12"/>
  </mergeCells>
  <dataValidations count="2">
    <dataValidation type="list" allowBlank="1" showInputMessage="1" showErrorMessage="1" sqref="I12:J12" xr:uid="{F830DAA6-6EF2-48D0-BCA6-34B5EE5EE492}">
      <formula1>"NO-NEIN,SI-JA,"</formula1>
    </dataValidation>
    <dataValidation type="list" allowBlank="1" showInputMessage="1" showErrorMessage="1" sqref="H12" xr:uid="{B610365B-58F6-40CC-B5E9-E3FA3C2AC0F1}">
      <formula1>"B2 (ex B),B1 (ex C),NO-NEIN,"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297E-0DD3-47A2-8AA4-0AB3AE4B0346}">
  <dimension ref="A2:AQ46"/>
  <sheetViews>
    <sheetView tabSelected="1" zoomScaleNormal="100" workbookViewId="0">
      <selection activeCell="R3" sqref="R3"/>
    </sheetView>
  </sheetViews>
  <sheetFormatPr baseColWidth="10" defaultColWidth="9.140625" defaultRowHeight="11.25" x14ac:dyDescent="0.2"/>
  <cols>
    <col min="1" max="2" width="9.140625" style="6"/>
    <col min="3" max="3" width="11.28515625" style="6" bestFit="1" customWidth="1"/>
    <col min="4" max="4" width="7.140625" style="7" customWidth="1"/>
    <col min="5" max="5" width="6.7109375" style="7" customWidth="1"/>
    <col min="6" max="6" width="11.140625" style="6" customWidth="1"/>
    <col min="7" max="7" width="9" style="6" bestFit="1" customWidth="1"/>
    <col min="8" max="8" width="12.28515625" style="6" bestFit="1" customWidth="1"/>
    <col min="9" max="9" width="12.28515625" style="6" customWidth="1"/>
    <col min="10" max="11" width="12.5703125" style="6" customWidth="1"/>
    <col min="12" max="13" width="11.85546875" style="6" customWidth="1"/>
    <col min="14" max="14" width="11" style="6" customWidth="1"/>
    <col min="15" max="15" width="9.5703125" style="6" customWidth="1"/>
    <col min="16" max="16" width="10.140625" style="6" customWidth="1"/>
    <col min="17" max="17" width="13" style="6" customWidth="1"/>
    <col min="18" max="18" width="12.28515625" style="6" customWidth="1"/>
    <col min="19" max="19" width="12.85546875" style="6" customWidth="1"/>
    <col min="20" max="20" width="12.42578125" style="6" customWidth="1"/>
    <col min="21" max="21" width="12.5703125" style="6" customWidth="1"/>
    <col min="22" max="22" width="10.140625" style="6" customWidth="1"/>
    <col min="23" max="23" width="10.85546875" style="6" customWidth="1"/>
    <col min="24" max="24" width="10.28515625" style="6" customWidth="1"/>
    <col min="25" max="25" width="13.140625" style="6" customWidth="1"/>
    <col min="26" max="26" width="11" style="6" customWidth="1"/>
    <col min="27" max="27" width="13.140625" style="6" customWidth="1"/>
    <col min="28" max="28" width="12.42578125" style="6" customWidth="1"/>
    <col min="29" max="29" width="13.7109375" style="6" customWidth="1"/>
    <col min="30" max="30" width="12" style="6" customWidth="1"/>
    <col min="31" max="31" width="12.28515625" style="6" customWidth="1"/>
    <col min="32" max="32" width="12.140625" style="6" customWidth="1"/>
    <col min="33" max="33" width="13.140625" style="6" customWidth="1"/>
    <col min="34" max="35" width="9.28515625" style="6" customWidth="1"/>
    <col min="36" max="36" width="9.140625" style="6" customWidth="1"/>
    <col min="37" max="37" width="3" style="6" hidden="1" customWidth="1"/>
    <col min="38" max="38" width="7.42578125" style="6" hidden="1" customWidth="1"/>
    <col min="39" max="39" width="16.42578125" style="6" hidden="1" customWidth="1"/>
    <col min="40" max="40" width="9.140625" style="6" hidden="1" customWidth="1"/>
    <col min="41" max="41" width="4.140625" style="6" hidden="1" customWidth="1"/>
    <col min="42" max="43" width="9.140625" style="6" hidden="1" customWidth="1"/>
    <col min="44" max="16384" width="9.140625" style="6"/>
  </cols>
  <sheetData>
    <row r="2" spans="1:43" ht="60" customHeight="1" x14ac:dyDescent="0.2">
      <c r="C2" s="7"/>
      <c r="F2" s="7"/>
      <c r="G2" s="7"/>
      <c r="H2" s="118" t="s">
        <v>0</v>
      </c>
      <c r="I2" s="67"/>
      <c r="J2" s="67"/>
      <c r="K2" s="67"/>
      <c r="L2" s="67"/>
      <c r="M2" s="67"/>
      <c r="N2" s="67"/>
      <c r="O2" s="67"/>
      <c r="P2" s="67"/>
      <c r="Q2" s="7"/>
      <c r="R2" s="147"/>
      <c r="S2" s="147"/>
      <c r="T2" s="7"/>
      <c r="U2" s="147"/>
      <c r="V2" s="147"/>
      <c r="W2" s="147"/>
      <c r="X2" s="147"/>
      <c r="Y2" s="148"/>
      <c r="Z2" s="147"/>
      <c r="AA2" s="71"/>
      <c r="AB2" s="148"/>
      <c r="AC2" s="148"/>
      <c r="AD2" s="7"/>
      <c r="AE2" s="7"/>
      <c r="AF2" s="7"/>
      <c r="AG2" s="7"/>
    </row>
    <row r="3" spans="1:43" ht="18.75" customHeight="1" x14ac:dyDescent="0.2">
      <c r="C3" s="7"/>
      <c r="F3" s="7"/>
      <c r="G3" s="68"/>
      <c r="H3" s="72" t="s">
        <v>30</v>
      </c>
      <c r="I3" s="70">
        <v>46023</v>
      </c>
      <c r="J3" s="70"/>
      <c r="K3" s="70"/>
      <c r="L3" s="68"/>
      <c r="M3" s="68"/>
      <c r="N3" s="69"/>
      <c r="O3" s="68"/>
      <c r="P3" s="68"/>
      <c r="Q3" s="68"/>
      <c r="R3" s="68"/>
      <c r="S3" s="68"/>
      <c r="T3" s="68"/>
      <c r="U3" s="68"/>
      <c r="V3" s="68"/>
      <c r="W3" s="71"/>
      <c r="X3" s="71"/>
      <c r="Y3" s="71"/>
      <c r="Z3" s="72"/>
      <c r="AA3" s="71"/>
      <c r="AB3" s="71"/>
      <c r="AC3" s="71"/>
      <c r="AD3" s="7"/>
    </row>
    <row r="4" spans="1:43" ht="18.75" customHeight="1" thickBot="1" x14ac:dyDescent="0.25">
      <c r="C4" s="7"/>
      <c r="F4" s="7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7"/>
      <c r="X4" s="7"/>
      <c r="Y4" s="7"/>
      <c r="Z4" s="59"/>
      <c r="AA4" s="7"/>
      <c r="AB4" s="7"/>
      <c r="AC4" s="7"/>
      <c r="AD4" s="7"/>
    </row>
    <row r="5" spans="1:43" s="12" customFormat="1" ht="15.75" customHeight="1" thickBot="1" x14ac:dyDescent="0.25">
      <c r="C5" s="11"/>
      <c r="D5" s="11"/>
      <c r="E5" s="11"/>
      <c r="F5" s="11"/>
      <c r="G5" s="7"/>
      <c r="H5" s="7"/>
      <c r="I5" s="7"/>
      <c r="J5" s="7"/>
      <c r="K5" s="7"/>
      <c r="L5" s="7"/>
      <c r="M5" s="7"/>
      <c r="N5" s="7"/>
      <c r="O5" s="7"/>
      <c r="P5" s="7"/>
      <c r="Q5" s="68"/>
      <c r="R5" s="68"/>
      <c r="S5" s="68"/>
      <c r="T5" s="7"/>
      <c r="U5" s="117"/>
      <c r="V5" s="275" t="s">
        <v>77</v>
      </c>
      <c r="W5" s="276"/>
      <c r="X5" s="283"/>
      <c r="Y5" s="7"/>
      <c r="Z5" s="7"/>
      <c r="AA5" s="7"/>
      <c r="AB5" s="7"/>
      <c r="AC5" s="7"/>
      <c r="AD5" s="7"/>
      <c r="AE5" s="7"/>
      <c r="AF5" s="7"/>
    </row>
    <row r="6" spans="1:43" s="12" customFormat="1" ht="16.5" customHeight="1" thickBot="1" x14ac:dyDescent="0.25">
      <c r="C6" s="11"/>
      <c r="D6" s="11"/>
      <c r="E6" s="11"/>
      <c r="F6" s="11"/>
      <c r="G6" s="7"/>
      <c r="H6" s="7"/>
      <c r="I6" s="7"/>
      <c r="J6" s="7"/>
      <c r="K6" s="7"/>
      <c r="L6" s="7"/>
      <c r="M6" s="7"/>
      <c r="N6" s="7"/>
      <c r="O6" s="7"/>
      <c r="P6" s="7"/>
      <c r="Q6" s="59"/>
      <c r="R6" s="59"/>
      <c r="S6" s="59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43" ht="22.5" customHeight="1" x14ac:dyDescent="0.2">
      <c r="C7" s="239" t="s">
        <v>88</v>
      </c>
      <c r="D7" s="240"/>
      <c r="E7" s="240"/>
      <c r="F7" s="241"/>
      <c r="G7" s="245" t="s">
        <v>71</v>
      </c>
      <c r="H7" s="246"/>
      <c r="I7" s="246"/>
      <c r="J7" s="246"/>
      <c r="K7" s="246"/>
      <c r="L7" s="246"/>
      <c r="M7" s="246"/>
      <c r="N7" s="246"/>
      <c r="O7" s="246"/>
      <c r="P7" s="247"/>
      <c r="S7" s="115"/>
      <c r="T7" s="115"/>
      <c r="U7" s="248" t="s">
        <v>75</v>
      </c>
      <c r="V7" s="249"/>
      <c r="W7" s="249"/>
      <c r="X7" s="250"/>
      <c r="Y7" s="7"/>
      <c r="AA7" s="7"/>
      <c r="AB7" s="7"/>
      <c r="AC7" s="7"/>
      <c r="AG7" s="12"/>
    </row>
    <row r="8" spans="1:43" ht="21" customHeight="1" thickBot="1" x14ac:dyDescent="0.25">
      <c r="C8" s="242"/>
      <c r="D8" s="243"/>
      <c r="E8" s="243"/>
      <c r="F8" s="244"/>
      <c r="G8" s="251" t="s">
        <v>76</v>
      </c>
      <c r="H8" s="252"/>
      <c r="I8" s="252"/>
      <c r="J8" s="252"/>
      <c r="K8" s="252"/>
      <c r="L8" s="252"/>
      <c r="M8" s="252"/>
      <c r="N8" s="252"/>
      <c r="O8" s="252"/>
      <c r="P8" s="253"/>
      <c r="S8" s="115"/>
      <c r="T8" s="115"/>
      <c r="U8" s="254" t="s">
        <v>74</v>
      </c>
      <c r="V8" s="255"/>
      <c r="W8" s="255"/>
      <c r="X8" s="256"/>
      <c r="Y8" s="27">
        <f>Data!H13</f>
        <v>42.35</v>
      </c>
      <c r="AG8" s="12"/>
    </row>
    <row r="9" spans="1:43" ht="18.75" customHeight="1" thickBot="1" x14ac:dyDescent="0.25">
      <c r="C9" s="7"/>
      <c r="F9" s="28"/>
      <c r="G9" s="38"/>
      <c r="H9" s="38"/>
      <c r="I9" s="38"/>
      <c r="J9" s="38"/>
      <c r="K9" s="38"/>
      <c r="L9" s="38"/>
      <c r="M9" s="38"/>
      <c r="N9" s="39"/>
      <c r="O9" s="40">
        <f>12</f>
        <v>12</v>
      </c>
      <c r="P9" s="7"/>
      <c r="Q9" s="7"/>
      <c r="R9" s="38"/>
      <c r="S9" s="7"/>
      <c r="T9" s="7"/>
      <c r="U9" s="7"/>
      <c r="V9" s="16"/>
      <c r="W9" s="40">
        <v>365</v>
      </c>
      <c r="X9" s="16"/>
      <c r="Y9" s="16"/>
      <c r="Z9" s="38"/>
      <c r="AA9" s="16"/>
      <c r="AB9" s="16"/>
      <c r="AC9" s="16"/>
      <c r="AD9" s="16">
        <v>365</v>
      </c>
      <c r="AE9" s="75" t="s">
        <v>73</v>
      </c>
      <c r="AG9" s="75"/>
    </row>
    <row r="10" spans="1:43" s="8" customFormat="1" ht="23.25" customHeight="1" thickBot="1" x14ac:dyDescent="0.25">
      <c r="A10" s="268" t="s">
        <v>92</v>
      </c>
      <c r="B10" s="269"/>
      <c r="C10" s="257" t="s">
        <v>1</v>
      </c>
      <c r="D10" s="258" t="s">
        <v>2</v>
      </c>
      <c r="E10" s="261" t="s">
        <v>3</v>
      </c>
      <c r="F10" s="264" t="s">
        <v>6</v>
      </c>
      <c r="G10" s="265"/>
      <c r="H10" s="265"/>
      <c r="I10" s="265"/>
      <c r="J10" s="265"/>
      <c r="K10" s="265"/>
      <c r="L10" s="265"/>
      <c r="M10" s="265"/>
      <c r="N10" s="266"/>
      <c r="O10" s="224" t="s">
        <v>54</v>
      </c>
      <c r="P10" s="225"/>
      <c r="Q10" s="225"/>
      <c r="R10" s="225"/>
      <c r="S10" s="225"/>
      <c r="T10" s="225"/>
      <c r="U10" s="225"/>
      <c r="V10" s="226"/>
      <c r="W10" s="224" t="str">
        <f>CONCATENATE("GIORNALIERO - TÄGLICH  
(",W9," giorni/Tage)")</f>
        <v>GIORNALIERO - TÄGLICH  
(365 giorni/Tage)</v>
      </c>
      <c r="X10" s="225"/>
      <c r="Y10" s="225"/>
      <c r="Z10" s="225"/>
      <c r="AA10" s="225"/>
      <c r="AB10" s="225"/>
      <c r="AC10" s="225"/>
      <c r="AD10" s="226"/>
      <c r="AE10" s="289" t="s">
        <v>53</v>
      </c>
      <c r="AF10" s="216"/>
      <c r="AG10" s="217"/>
      <c r="AH10" s="64"/>
      <c r="AI10" s="64"/>
      <c r="AJ10" s="64"/>
      <c r="AK10" s="64"/>
      <c r="AL10" s="64"/>
    </row>
    <row r="11" spans="1:43" s="8" customFormat="1" ht="31.5" customHeight="1" x14ac:dyDescent="0.2">
      <c r="A11" s="262"/>
      <c r="B11" s="270"/>
      <c r="C11" s="227"/>
      <c r="D11" s="259"/>
      <c r="E11" s="262"/>
      <c r="F11" s="257" t="s">
        <v>4</v>
      </c>
      <c r="G11" s="284" t="s">
        <v>5</v>
      </c>
      <c r="H11" s="284" t="s">
        <v>55</v>
      </c>
      <c r="I11" s="267" t="s">
        <v>61</v>
      </c>
      <c r="J11" s="112" t="s">
        <v>91</v>
      </c>
      <c r="K11" s="112" t="s">
        <v>64</v>
      </c>
      <c r="L11" s="112" t="s">
        <v>59</v>
      </c>
      <c r="M11" s="267" t="s">
        <v>83</v>
      </c>
      <c r="N11" s="280" t="s">
        <v>9</v>
      </c>
      <c r="O11" s="257" t="s">
        <v>4</v>
      </c>
      <c r="P11" s="284" t="s">
        <v>5</v>
      </c>
      <c r="Q11" s="284" t="s">
        <v>55</v>
      </c>
      <c r="R11" s="267" t="s">
        <v>61</v>
      </c>
      <c r="S11" s="214" t="s">
        <v>91</v>
      </c>
      <c r="T11" s="214" t="s">
        <v>64</v>
      </c>
      <c r="U11" s="207" t="s">
        <v>59</v>
      </c>
      <c r="V11" s="280" t="s">
        <v>9</v>
      </c>
      <c r="W11" s="273" t="s">
        <v>4</v>
      </c>
      <c r="X11" s="267" t="s">
        <v>5</v>
      </c>
      <c r="Y11" s="267" t="s">
        <v>55</v>
      </c>
      <c r="Z11" s="267" t="s">
        <v>61</v>
      </c>
      <c r="AA11" s="214" t="s">
        <v>91</v>
      </c>
      <c r="AB11" s="214" t="s">
        <v>64</v>
      </c>
      <c r="AC11" s="207" t="s">
        <v>67</v>
      </c>
      <c r="AD11" s="274" t="s">
        <v>9</v>
      </c>
      <c r="AE11" s="291" t="s">
        <v>50</v>
      </c>
      <c r="AF11" s="292" t="s">
        <v>51</v>
      </c>
      <c r="AG11" s="293" t="s">
        <v>52</v>
      </c>
      <c r="AH11" s="65"/>
      <c r="AI11" s="65"/>
      <c r="AJ11" s="65"/>
      <c r="AK11" s="65"/>
      <c r="AL11" s="65"/>
      <c r="AM11" s="143" t="s">
        <v>56</v>
      </c>
      <c r="AP11" s="101" t="s">
        <v>64</v>
      </c>
      <c r="AQ11" s="101"/>
    </row>
    <row r="12" spans="1:43" s="9" customFormat="1" ht="17.25" customHeight="1" thickBot="1" x14ac:dyDescent="0.25">
      <c r="A12" s="271"/>
      <c r="B12" s="272"/>
      <c r="C12" s="219"/>
      <c r="D12" s="260"/>
      <c r="E12" s="263"/>
      <c r="F12" s="219"/>
      <c r="G12" s="221"/>
      <c r="H12" s="221"/>
      <c r="I12" s="204"/>
      <c r="J12" s="200" t="s">
        <v>94</v>
      </c>
      <c r="K12" s="200" t="s">
        <v>60</v>
      </c>
      <c r="L12" s="200" t="s">
        <v>96</v>
      </c>
      <c r="M12" s="204"/>
      <c r="N12" s="223"/>
      <c r="O12" s="219"/>
      <c r="P12" s="221"/>
      <c r="Q12" s="221"/>
      <c r="R12" s="204"/>
      <c r="S12" s="206"/>
      <c r="T12" s="206"/>
      <c r="U12" s="208"/>
      <c r="V12" s="223"/>
      <c r="W12" s="228"/>
      <c r="X12" s="204"/>
      <c r="Y12" s="204"/>
      <c r="Z12" s="204"/>
      <c r="AA12" s="206"/>
      <c r="AB12" s="206"/>
      <c r="AC12" s="208"/>
      <c r="AD12" s="211"/>
      <c r="AE12" s="288"/>
      <c r="AF12" s="230"/>
      <c r="AG12" s="232"/>
      <c r="AH12" s="65"/>
      <c r="AI12" s="65"/>
      <c r="AJ12" s="65"/>
      <c r="AK12" s="65"/>
      <c r="AL12" s="65"/>
      <c r="AM12" s="53" t="s">
        <v>57</v>
      </c>
      <c r="AP12" s="102" t="s">
        <v>65</v>
      </c>
      <c r="AQ12" s="102" t="s">
        <v>68</v>
      </c>
    </row>
    <row r="13" spans="1:43" ht="14.1" customHeight="1" x14ac:dyDescent="0.2">
      <c r="A13" s="10">
        <v>0</v>
      </c>
      <c r="B13" s="85" t="s">
        <v>62</v>
      </c>
      <c r="C13" s="87" t="s">
        <v>7</v>
      </c>
      <c r="D13" s="78">
        <v>0</v>
      </c>
      <c r="E13" s="96">
        <v>0</v>
      </c>
      <c r="F13" s="178">
        <v>12936.13</v>
      </c>
      <c r="G13" s="124">
        <v>22673.88</v>
      </c>
      <c r="H13" s="60">
        <v>1440</v>
      </c>
      <c r="I13" s="60">
        <v>0</v>
      </c>
      <c r="J13" s="160">
        <f>IF($J$12="NO-NEIN",-960,IF($J$12="B1 (ex C)",-360,IF($J$12=";B2 (ex B)",0,0)))</f>
        <v>0</v>
      </c>
      <c r="K13" s="179">
        <f>IF($K$12="4-%",$AP$13,IF($K$12="10-%",$AQ$13,IF($K$12="NO-NEIN",0,0)))</f>
        <v>0</v>
      </c>
      <c r="L13" s="73">
        <f>IF($L$12="NO-NEIN",0,IF($L$12="SI-JA",AM13,0))</f>
        <v>1422.9743000000001</v>
      </c>
      <c r="M13" s="73">
        <f t="shared" ref="M13:M39" si="0">+(F13+G13+L13)/12</f>
        <v>3086.0820250000002</v>
      </c>
      <c r="N13" s="52">
        <f t="shared" ref="N13:N39" si="1">SUM(F13:M13)</f>
        <v>41559.066325000007</v>
      </c>
      <c r="O13" s="162">
        <f t="shared" ref="O13:O39" si="2">F13/$O$9</f>
        <v>1078.0108333333333</v>
      </c>
      <c r="P13" s="106">
        <f t="shared" ref="P13:P39" si="3">G13/$O$9</f>
        <v>1889.49</v>
      </c>
      <c r="Q13" s="106">
        <f t="shared" ref="Q13:Q39" si="4">H13/$O$9</f>
        <v>120</v>
      </c>
      <c r="R13" s="60">
        <v>0</v>
      </c>
      <c r="S13" s="171">
        <f>J13/$O$9</f>
        <v>0</v>
      </c>
      <c r="T13" s="106">
        <f t="shared" ref="T13:T39" si="5">K13/$O$9</f>
        <v>0</v>
      </c>
      <c r="U13" s="106">
        <f>+L13/$O$9</f>
        <v>118.58119166666667</v>
      </c>
      <c r="V13" s="52">
        <f>SUM(O13:U13)</f>
        <v>3206.0820250000002</v>
      </c>
      <c r="W13" s="167">
        <f t="shared" ref="W13:W39" si="6">F13/$W$9</f>
        <v>35.441452054794517</v>
      </c>
      <c r="X13" s="168">
        <f t="shared" ref="X13:X39" si="7">G13/$W$9</f>
        <v>62.120219178082195</v>
      </c>
      <c r="Y13" s="168">
        <f t="shared" ref="Y13:Y39" si="8">H13/$W$9</f>
        <v>3.9452054794520546</v>
      </c>
      <c r="Z13" s="60">
        <v>0</v>
      </c>
      <c r="AA13" s="169">
        <f>J13/$W$9</f>
        <v>0</v>
      </c>
      <c r="AB13" s="106">
        <f>K13/$W$9</f>
        <v>0</v>
      </c>
      <c r="AC13" s="106">
        <f>+L13/$W$9</f>
        <v>3.8985597260273974</v>
      </c>
      <c r="AD13" s="170">
        <f>SUM(W13:AC13)</f>
        <v>105.40543643835616</v>
      </c>
      <c r="AE13" s="180">
        <f>(O13+P13)/160*1.25</f>
        <v>23.183600260416668</v>
      </c>
      <c r="AF13" s="181">
        <f t="shared" ref="AF13:AF39" si="9">(O13+P13)/160*1.5</f>
        <v>27.820320312500002</v>
      </c>
      <c r="AG13" s="182">
        <f t="shared" ref="AG13:AG39" si="10">(O13+P13)/160*1.55</f>
        <v>28.74766432291667</v>
      </c>
      <c r="AH13" s="18"/>
      <c r="AI13" s="18"/>
      <c r="AJ13" s="18"/>
      <c r="AK13" s="18"/>
      <c r="AL13" s="18"/>
      <c r="AM13" s="6">
        <f t="shared" ref="AM13:AM39" si="11">+F13/100*11</f>
        <v>1422.9743000000001</v>
      </c>
      <c r="AP13" s="6">
        <f>+F13/100*4</f>
        <v>517.4452</v>
      </c>
      <c r="AQ13" s="6">
        <f>+F13/100*10</f>
        <v>1293.6130000000001</v>
      </c>
    </row>
    <row r="14" spans="1:43" ht="14.1" customHeight="1" x14ac:dyDescent="0.2">
      <c r="A14" s="10">
        <v>18</v>
      </c>
      <c r="B14" s="85" t="s">
        <v>62</v>
      </c>
      <c r="C14" s="88">
        <v>0.06</v>
      </c>
      <c r="D14" s="78">
        <v>1</v>
      </c>
      <c r="E14" s="96">
        <v>0</v>
      </c>
      <c r="F14" s="99">
        <v>13712.3</v>
      </c>
      <c r="G14" s="82">
        <v>22673.88</v>
      </c>
      <c r="H14" s="146">
        <v>1440</v>
      </c>
      <c r="I14" s="60">
        <v>0</v>
      </c>
      <c r="J14" s="160">
        <f t="shared" ref="J14:J39" si="12">IF($J$12="NO-NEIN",-960,IF($J$12="B1 (ex C)",-360,IF($J$12=";B2 (ex B)",0,0)))</f>
        <v>0</v>
      </c>
      <c r="K14" s="83">
        <f t="shared" ref="K14:K39" si="13">IF($K$12="4-%",$AP$13,IF($K$12="10-%",$AQ$13,0))</f>
        <v>0</v>
      </c>
      <c r="L14" s="73">
        <f t="shared" ref="L14:L39" si="14">IF($L$12="NO-NEIN",0,IF($L$12="SI-JA",AM14,0))</f>
        <v>1508.3529999999998</v>
      </c>
      <c r="M14" s="73">
        <f t="shared" si="0"/>
        <v>3157.8777500000001</v>
      </c>
      <c r="N14" s="52">
        <f t="shared" si="1"/>
        <v>42492.410750000003</v>
      </c>
      <c r="O14" s="42">
        <f t="shared" si="2"/>
        <v>1142.6916666666666</v>
      </c>
      <c r="P14" s="20">
        <f t="shared" si="3"/>
        <v>1889.49</v>
      </c>
      <c r="Q14" s="20">
        <f t="shared" si="4"/>
        <v>120</v>
      </c>
      <c r="R14" s="60">
        <v>0</v>
      </c>
      <c r="S14" s="171">
        <f t="shared" ref="S14:S39" si="15">J14/$O$9</f>
        <v>0</v>
      </c>
      <c r="T14" s="20">
        <f t="shared" si="5"/>
        <v>0</v>
      </c>
      <c r="U14" s="20">
        <f t="shared" ref="U14:U39" si="16">+L14/$O$9</f>
        <v>125.69608333333332</v>
      </c>
      <c r="V14" s="43">
        <f t="shared" ref="V14:V39" si="17">SUM(O14:U14)</f>
        <v>3277.8777499999997</v>
      </c>
      <c r="W14" s="54">
        <f t="shared" si="6"/>
        <v>37.567945205479447</v>
      </c>
      <c r="X14" s="55">
        <f t="shared" si="7"/>
        <v>62.120219178082195</v>
      </c>
      <c r="Y14" s="55">
        <f t="shared" si="8"/>
        <v>3.9452054794520546</v>
      </c>
      <c r="Z14" s="60">
        <v>0</v>
      </c>
      <c r="AA14" s="169">
        <f t="shared" ref="AA14:AA39" si="18">J14/$W$9</f>
        <v>0</v>
      </c>
      <c r="AB14" s="20">
        <f t="shared" ref="AB14:AB39" si="19">K14/$W$9</f>
        <v>0</v>
      </c>
      <c r="AC14" s="20">
        <f t="shared" ref="AC14:AC39" si="20">+L14/$W$9</f>
        <v>4.1324739726027389</v>
      </c>
      <c r="AD14" s="80">
        <f t="shared" ref="AD14:AD39" si="21">SUM(W14:AC14)</f>
        <v>107.76584383561644</v>
      </c>
      <c r="AE14" s="47">
        <f t="shared" ref="AE14:AE39" si="22">(O14+P14)/160*1.25</f>
        <v>23.688919270833331</v>
      </c>
      <c r="AF14" s="19">
        <f t="shared" si="9"/>
        <v>28.426703125</v>
      </c>
      <c r="AG14" s="48">
        <f t="shared" si="10"/>
        <v>29.374259895833333</v>
      </c>
      <c r="AH14" s="18"/>
      <c r="AI14" s="18"/>
      <c r="AJ14" s="18"/>
      <c r="AK14" s="18"/>
      <c r="AL14" s="18"/>
      <c r="AM14" s="6">
        <f t="shared" si="11"/>
        <v>1508.3529999999998</v>
      </c>
    </row>
    <row r="15" spans="1:43" ht="14.1" customHeight="1" x14ac:dyDescent="0.2">
      <c r="A15" s="10">
        <v>66</v>
      </c>
      <c r="B15" s="85" t="s">
        <v>62</v>
      </c>
      <c r="C15" s="87"/>
      <c r="D15" s="78">
        <v>2</v>
      </c>
      <c r="E15" s="96">
        <v>0</v>
      </c>
      <c r="F15" s="99">
        <v>14488.47</v>
      </c>
      <c r="G15" s="82">
        <v>22673.88</v>
      </c>
      <c r="H15" s="146">
        <v>1440</v>
      </c>
      <c r="I15" s="60">
        <v>0</v>
      </c>
      <c r="J15" s="160">
        <f t="shared" si="12"/>
        <v>0</v>
      </c>
      <c r="K15" s="83">
        <f t="shared" si="13"/>
        <v>0</v>
      </c>
      <c r="L15" s="73">
        <f t="shared" si="14"/>
        <v>1593.7316999999998</v>
      </c>
      <c r="M15" s="73">
        <f t="shared" si="0"/>
        <v>3229.6734749999996</v>
      </c>
      <c r="N15" s="52">
        <f t="shared" si="1"/>
        <v>43425.755174999998</v>
      </c>
      <c r="O15" s="42">
        <f t="shared" si="2"/>
        <v>1207.3724999999999</v>
      </c>
      <c r="P15" s="20">
        <f t="shared" si="3"/>
        <v>1889.49</v>
      </c>
      <c r="Q15" s="20">
        <f t="shared" si="4"/>
        <v>120</v>
      </c>
      <c r="R15" s="60">
        <v>0</v>
      </c>
      <c r="S15" s="171">
        <f t="shared" si="15"/>
        <v>0</v>
      </c>
      <c r="T15" s="20">
        <f t="shared" si="5"/>
        <v>0</v>
      </c>
      <c r="U15" s="20">
        <f t="shared" si="16"/>
        <v>132.81097499999998</v>
      </c>
      <c r="V15" s="43">
        <f t="shared" si="17"/>
        <v>3349.6734750000001</v>
      </c>
      <c r="W15" s="54">
        <f t="shared" si="6"/>
        <v>39.694438356164383</v>
      </c>
      <c r="X15" s="55">
        <f t="shared" si="7"/>
        <v>62.120219178082195</v>
      </c>
      <c r="Y15" s="55">
        <f t="shared" si="8"/>
        <v>3.9452054794520546</v>
      </c>
      <c r="Z15" s="60">
        <v>0</v>
      </c>
      <c r="AA15" s="169">
        <f t="shared" si="18"/>
        <v>0</v>
      </c>
      <c r="AB15" s="20">
        <f t="shared" si="19"/>
        <v>0</v>
      </c>
      <c r="AC15" s="20">
        <f t="shared" si="20"/>
        <v>4.3663882191780816</v>
      </c>
      <c r="AD15" s="80">
        <f t="shared" si="21"/>
        <v>110.12625123287671</v>
      </c>
      <c r="AE15" s="47">
        <f t="shared" si="22"/>
        <v>24.194238281250001</v>
      </c>
      <c r="AF15" s="19">
        <f t="shared" si="9"/>
        <v>29.033085937500005</v>
      </c>
      <c r="AG15" s="48">
        <f t="shared" si="10"/>
        <v>30.000855468750004</v>
      </c>
      <c r="AH15" s="18"/>
      <c r="AI15" s="18"/>
      <c r="AJ15" s="18"/>
      <c r="AK15" s="18"/>
      <c r="AL15" s="18"/>
      <c r="AM15" s="6">
        <f t="shared" si="11"/>
        <v>1593.7316999999998</v>
      </c>
    </row>
    <row r="16" spans="1:43" ht="14.1" customHeight="1" x14ac:dyDescent="0.2">
      <c r="A16" s="10">
        <v>54</v>
      </c>
      <c r="B16" s="85" t="s">
        <v>62</v>
      </c>
      <c r="C16" s="87"/>
      <c r="D16" s="78">
        <v>3</v>
      </c>
      <c r="E16" s="96">
        <v>0</v>
      </c>
      <c r="F16" s="99">
        <v>15264.63</v>
      </c>
      <c r="G16" s="82">
        <v>22673.88</v>
      </c>
      <c r="H16" s="146">
        <v>1440</v>
      </c>
      <c r="I16" s="60">
        <v>0</v>
      </c>
      <c r="J16" s="160">
        <f t="shared" si="12"/>
        <v>0</v>
      </c>
      <c r="K16" s="83">
        <f t="shared" si="13"/>
        <v>0</v>
      </c>
      <c r="L16" s="73">
        <f t="shared" si="14"/>
        <v>1679.1093000000001</v>
      </c>
      <c r="M16" s="73">
        <f t="shared" si="0"/>
        <v>3301.4682750000006</v>
      </c>
      <c r="N16" s="52">
        <f t="shared" si="1"/>
        <v>44359.087575000005</v>
      </c>
      <c r="O16" s="42">
        <f t="shared" si="2"/>
        <v>1272.0525</v>
      </c>
      <c r="P16" s="20">
        <f t="shared" si="3"/>
        <v>1889.49</v>
      </c>
      <c r="Q16" s="20">
        <f t="shared" si="4"/>
        <v>120</v>
      </c>
      <c r="R16" s="60">
        <v>0</v>
      </c>
      <c r="S16" s="171">
        <f t="shared" si="15"/>
        <v>0</v>
      </c>
      <c r="T16" s="20">
        <f t="shared" si="5"/>
        <v>0</v>
      </c>
      <c r="U16" s="20">
        <f t="shared" si="16"/>
        <v>139.92577500000002</v>
      </c>
      <c r="V16" s="43">
        <f t="shared" si="17"/>
        <v>3421.4682750000002</v>
      </c>
      <c r="W16" s="54">
        <f t="shared" si="6"/>
        <v>41.820904109589037</v>
      </c>
      <c r="X16" s="55">
        <f t="shared" si="7"/>
        <v>62.120219178082195</v>
      </c>
      <c r="Y16" s="55">
        <f t="shared" si="8"/>
        <v>3.9452054794520546</v>
      </c>
      <c r="Z16" s="60">
        <v>0</v>
      </c>
      <c r="AA16" s="169">
        <f t="shared" si="18"/>
        <v>0</v>
      </c>
      <c r="AB16" s="20">
        <f t="shared" si="19"/>
        <v>0</v>
      </c>
      <c r="AC16" s="20">
        <f t="shared" si="20"/>
        <v>4.6002994520547951</v>
      </c>
      <c r="AD16" s="80">
        <f t="shared" si="21"/>
        <v>112.48662821917809</v>
      </c>
      <c r="AE16" s="47">
        <f t="shared" si="22"/>
        <v>24.69955078125</v>
      </c>
      <c r="AF16" s="19">
        <f t="shared" si="9"/>
        <v>29.639460937499997</v>
      </c>
      <c r="AG16" s="48">
        <f t="shared" si="10"/>
        <v>30.62744296875</v>
      </c>
      <c r="AH16" s="18"/>
      <c r="AI16" s="18"/>
      <c r="AJ16" s="18"/>
      <c r="AK16" s="18"/>
      <c r="AL16" s="18"/>
      <c r="AM16" s="6">
        <f t="shared" si="11"/>
        <v>1679.1093000000001</v>
      </c>
    </row>
    <row r="17" spans="1:39" ht="14.1" customHeight="1" x14ac:dyDescent="0.2">
      <c r="A17" s="10">
        <v>72</v>
      </c>
      <c r="B17" s="85" t="s">
        <v>62</v>
      </c>
      <c r="C17" s="87" t="s">
        <v>8</v>
      </c>
      <c r="D17" s="78">
        <v>0</v>
      </c>
      <c r="E17" s="96">
        <v>0</v>
      </c>
      <c r="F17" s="108">
        <v>17097.02</v>
      </c>
      <c r="G17" s="82">
        <v>22673.88</v>
      </c>
      <c r="H17" s="146">
        <v>1440</v>
      </c>
      <c r="I17" s="60">
        <v>0</v>
      </c>
      <c r="J17" s="160">
        <f t="shared" si="12"/>
        <v>0</v>
      </c>
      <c r="K17" s="83">
        <f t="shared" si="13"/>
        <v>0</v>
      </c>
      <c r="L17" s="73">
        <f t="shared" si="14"/>
        <v>1880.6722</v>
      </c>
      <c r="M17" s="73">
        <f t="shared" si="0"/>
        <v>3470.9643500000002</v>
      </c>
      <c r="N17" s="52">
        <f t="shared" si="1"/>
        <v>46562.536550000004</v>
      </c>
      <c r="O17" s="42">
        <f t="shared" si="2"/>
        <v>1424.7516666666668</v>
      </c>
      <c r="P17" s="20">
        <f t="shared" si="3"/>
        <v>1889.49</v>
      </c>
      <c r="Q17" s="20">
        <f t="shared" si="4"/>
        <v>120</v>
      </c>
      <c r="R17" s="60">
        <v>0</v>
      </c>
      <c r="S17" s="171">
        <f t="shared" si="15"/>
        <v>0</v>
      </c>
      <c r="T17" s="20">
        <f t="shared" si="5"/>
        <v>0</v>
      </c>
      <c r="U17" s="20">
        <f t="shared" si="16"/>
        <v>156.72268333333332</v>
      </c>
      <c r="V17" s="43">
        <f t="shared" si="17"/>
        <v>3590.9643500000002</v>
      </c>
      <c r="W17" s="54">
        <f t="shared" si="6"/>
        <v>46.841150684931506</v>
      </c>
      <c r="X17" s="55">
        <f t="shared" si="7"/>
        <v>62.120219178082195</v>
      </c>
      <c r="Y17" s="55">
        <f t="shared" si="8"/>
        <v>3.9452054794520546</v>
      </c>
      <c r="Z17" s="60">
        <v>0</v>
      </c>
      <c r="AA17" s="169">
        <f t="shared" si="18"/>
        <v>0</v>
      </c>
      <c r="AB17" s="20">
        <f t="shared" si="19"/>
        <v>0</v>
      </c>
      <c r="AC17" s="20">
        <f t="shared" si="20"/>
        <v>5.1525265753424661</v>
      </c>
      <c r="AD17" s="80">
        <f t="shared" si="21"/>
        <v>118.05910191780822</v>
      </c>
      <c r="AE17" s="47">
        <f t="shared" si="22"/>
        <v>25.892513020833334</v>
      </c>
      <c r="AF17" s="19">
        <f t="shared" si="9"/>
        <v>31.071015625000001</v>
      </c>
      <c r="AG17" s="48">
        <f t="shared" si="10"/>
        <v>32.106716145833339</v>
      </c>
      <c r="AH17" s="18"/>
      <c r="AI17" s="18"/>
      <c r="AJ17" s="18"/>
      <c r="AK17" s="18"/>
      <c r="AL17" s="18"/>
      <c r="AM17" s="6">
        <f t="shared" si="11"/>
        <v>1880.6722</v>
      </c>
    </row>
    <row r="18" spans="1:39" ht="14.1" customHeight="1" x14ac:dyDescent="0.2">
      <c r="A18" s="10">
        <v>8</v>
      </c>
      <c r="B18" s="85" t="s">
        <v>63</v>
      </c>
      <c r="C18" s="88">
        <v>0.03</v>
      </c>
      <c r="D18" s="78"/>
      <c r="E18" s="96">
        <v>1</v>
      </c>
      <c r="F18" s="99">
        <v>17609.93</v>
      </c>
      <c r="G18" s="82">
        <v>22673.88</v>
      </c>
      <c r="H18" s="146">
        <v>1440</v>
      </c>
      <c r="I18" s="84">
        <v>216.73</v>
      </c>
      <c r="J18" s="160">
        <f t="shared" si="12"/>
        <v>0</v>
      </c>
      <c r="K18" s="83">
        <f t="shared" si="13"/>
        <v>0</v>
      </c>
      <c r="L18" s="73">
        <f t="shared" si="14"/>
        <v>1937.0923</v>
      </c>
      <c r="M18" s="73">
        <f t="shared" si="0"/>
        <v>3518.4085249999994</v>
      </c>
      <c r="N18" s="52">
        <f t="shared" si="1"/>
        <v>47396.040824999996</v>
      </c>
      <c r="O18" s="42">
        <f t="shared" si="2"/>
        <v>1467.4941666666666</v>
      </c>
      <c r="P18" s="20">
        <f t="shared" si="3"/>
        <v>1889.49</v>
      </c>
      <c r="Q18" s="20">
        <f t="shared" si="4"/>
        <v>120</v>
      </c>
      <c r="R18" s="84">
        <f>I18/$O$9</f>
        <v>18.060833333333331</v>
      </c>
      <c r="S18" s="171">
        <f t="shared" si="15"/>
        <v>0</v>
      </c>
      <c r="T18" s="20">
        <f t="shared" si="5"/>
        <v>0</v>
      </c>
      <c r="U18" s="20">
        <f t="shared" si="16"/>
        <v>161.42435833333334</v>
      </c>
      <c r="V18" s="43">
        <f t="shared" si="17"/>
        <v>3656.4693583333333</v>
      </c>
      <c r="W18" s="54">
        <f t="shared" si="6"/>
        <v>48.246383561643839</v>
      </c>
      <c r="X18" s="55">
        <f t="shared" si="7"/>
        <v>62.120219178082195</v>
      </c>
      <c r="Y18" s="55">
        <f t="shared" si="8"/>
        <v>3.9452054794520546</v>
      </c>
      <c r="Z18" s="84">
        <f>I18/$W$9</f>
        <v>0.59378082191780823</v>
      </c>
      <c r="AA18" s="169">
        <f t="shared" si="18"/>
        <v>0</v>
      </c>
      <c r="AB18" s="20">
        <f t="shared" si="19"/>
        <v>0</v>
      </c>
      <c r="AC18" s="20">
        <f t="shared" si="20"/>
        <v>5.3071021917808219</v>
      </c>
      <c r="AD18" s="80">
        <f t="shared" si="21"/>
        <v>120.21269123287672</v>
      </c>
      <c r="AE18" s="47">
        <f t="shared" si="22"/>
        <v>26.226438802083333</v>
      </c>
      <c r="AF18" s="19">
        <f t="shared" si="9"/>
        <v>31.471726562500002</v>
      </c>
      <c r="AG18" s="48">
        <f t="shared" si="10"/>
        <v>32.520784114583336</v>
      </c>
      <c r="AH18" s="18"/>
      <c r="AI18" s="18"/>
      <c r="AJ18" s="18"/>
      <c r="AK18" s="18"/>
      <c r="AL18" s="18"/>
      <c r="AM18" s="6">
        <f t="shared" si="11"/>
        <v>1937.0923</v>
      </c>
    </row>
    <row r="19" spans="1:39" ht="14.1" customHeight="1" x14ac:dyDescent="0.2">
      <c r="A19" s="10">
        <v>10</v>
      </c>
      <c r="B19" s="85" t="s">
        <v>63</v>
      </c>
      <c r="C19" s="87"/>
      <c r="D19" s="78"/>
      <c r="E19" s="96">
        <v>2</v>
      </c>
      <c r="F19" s="99">
        <v>18122.84</v>
      </c>
      <c r="G19" s="82">
        <v>22673.88</v>
      </c>
      <c r="H19" s="146">
        <v>1440</v>
      </c>
      <c r="I19" s="84">
        <f>+I18+111.95</f>
        <v>328.68</v>
      </c>
      <c r="J19" s="160">
        <f t="shared" si="12"/>
        <v>0</v>
      </c>
      <c r="K19" s="83">
        <f t="shared" si="13"/>
        <v>0</v>
      </c>
      <c r="L19" s="73">
        <f t="shared" si="14"/>
        <v>1993.5123999999998</v>
      </c>
      <c r="M19" s="73">
        <f t="shared" si="0"/>
        <v>3565.8526999999999</v>
      </c>
      <c r="N19" s="52">
        <f t="shared" si="1"/>
        <v>48124.765100000004</v>
      </c>
      <c r="O19" s="42">
        <f t="shared" si="2"/>
        <v>1510.2366666666667</v>
      </c>
      <c r="P19" s="20">
        <f t="shared" si="3"/>
        <v>1889.49</v>
      </c>
      <c r="Q19" s="20">
        <f t="shared" si="4"/>
        <v>120</v>
      </c>
      <c r="R19" s="84">
        <f t="shared" ref="R19:R39" si="23">I19/$O$9</f>
        <v>27.39</v>
      </c>
      <c r="S19" s="171">
        <f t="shared" si="15"/>
        <v>0</v>
      </c>
      <c r="T19" s="20">
        <f t="shared" si="5"/>
        <v>0</v>
      </c>
      <c r="U19" s="20">
        <f t="shared" si="16"/>
        <v>166.12603333333331</v>
      </c>
      <c r="V19" s="43">
        <f t="shared" si="17"/>
        <v>3713.2426999999998</v>
      </c>
      <c r="W19" s="54">
        <f t="shared" si="6"/>
        <v>49.651616438356164</v>
      </c>
      <c r="X19" s="55">
        <f t="shared" si="7"/>
        <v>62.120219178082195</v>
      </c>
      <c r="Y19" s="55">
        <f t="shared" si="8"/>
        <v>3.9452054794520546</v>
      </c>
      <c r="Z19" s="84">
        <f t="shared" ref="Z19:Z39" si="24">I19/$W$9</f>
        <v>0.90049315068493152</v>
      </c>
      <c r="AA19" s="169">
        <f t="shared" si="18"/>
        <v>0</v>
      </c>
      <c r="AB19" s="20">
        <f t="shared" si="19"/>
        <v>0</v>
      </c>
      <c r="AC19" s="20">
        <f t="shared" si="20"/>
        <v>5.4616778082191777</v>
      </c>
      <c r="AD19" s="80">
        <f t="shared" si="21"/>
        <v>122.07921205479452</v>
      </c>
      <c r="AE19" s="47">
        <f t="shared" si="22"/>
        <v>26.560364583333332</v>
      </c>
      <c r="AF19" s="19">
        <f t="shared" si="9"/>
        <v>31.8724375</v>
      </c>
      <c r="AG19" s="48">
        <f t="shared" si="10"/>
        <v>32.934852083333332</v>
      </c>
      <c r="AH19" s="18"/>
      <c r="AI19" s="18"/>
      <c r="AJ19" s="18"/>
      <c r="AK19" s="18"/>
      <c r="AL19" s="18"/>
      <c r="AM19" s="6">
        <f t="shared" si="11"/>
        <v>1993.5123999999998</v>
      </c>
    </row>
    <row r="20" spans="1:39" ht="14.1" customHeight="1" x14ac:dyDescent="0.2">
      <c r="A20" s="10">
        <v>12</v>
      </c>
      <c r="B20" s="85" t="s">
        <v>63</v>
      </c>
      <c r="C20" s="87"/>
      <c r="D20" s="78"/>
      <c r="E20" s="96">
        <v>3</v>
      </c>
      <c r="F20" s="99">
        <v>18635.75</v>
      </c>
      <c r="G20" s="82">
        <v>22673.88</v>
      </c>
      <c r="H20" s="146">
        <v>1440</v>
      </c>
      <c r="I20" s="84">
        <f>+I19+111.95</f>
        <v>440.63</v>
      </c>
      <c r="J20" s="160">
        <f t="shared" si="12"/>
        <v>0</v>
      </c>
      <c r="K20" s="83">
        <f t="shared" si="13"/>
        <v>0</v>
      </c>
      <c r="L20" s="73">
        <f t="shared" si="14"/>
        <v>2049.9324999999999</v>
      </c>
      <c r="M20" s="73">
        <f t="shared" si="0"/>
        <v>3613.2968750000005</v>
      </c>
      <c r="N20" s="52">
        <f t="shared" si="1"/>
        <v>48853.489375000005</v>
      </c>
      <c r="O20" s="42">
        <f t="shared" si="2"/>
        <v>1552.9791666666667</v>
      </c>
      <c r="P20" s="20">
        <f t="shared" si="3"/>
        <v>1889.49</v>
      </c>
      <c r="Q20" s="20">
        <f t="shared" si="4"/>
        <v>120</v>
      </c>
      <c r="R20" s="84">
        <f t="shared" si="23"/>
        <v>36.719166666666666</v>
      </c>
      <c r="S20" s="171">
        <f t="shared" si="15"/>
        <v>0</v>
      </c>
      <c r="T20" s="20">
        <f t="shared" si="5"/>
        <v>0</v>
      </c>
      <c r="U20" s="20">
        <f t="shared" si="16"/>
        <v>170.82770833333333</v>
      </c>
      <c r="V20" s="43">
        <f t="shared" si="17"/>
        <v>3770.0160416666668</v>
      </c>
      <c r="W20" s="54">
        <f t="shared" si="6"/>
        <v>51.05684931506849</v>
      </c>
      <c r="X20" s="55">
        <f t="shared" si="7"/>
        <v>62.120219178082195</v>
      </c>
      <c r="Y20" s="55">
        <f t="shared" si="8"/>
        <v>3.9452054794520546</v>
      </c>
      <c r="Z20" s="84">
        <f t="shared" si="24"/>
        <v>1.2072054794520548</v>
      </c>
      <c r="AA20" s="169">
        <f t="shared" si="18"/>
        <v>0</v>
      </c>
      <c r="AB20" s="20">
        <f t="shared" si="19"/>
        <v>0</v>
      </c>
      <c r="AC20" s="20">
        <f t="shared" si="20"/>
        <v>5.6162534246575335</v>
      </c>
      <c r="AD20" s="80">
        <f t="shared" si="21"/>
        <v>123.94573287671233</v>
      </c>
      <c r="AE20" s="47">
        <f t="shared" si="22"/>
        <v>26.894290364583334</v>
      </c>
      <c r="AF20" s="19">
        <f t="shared" si="9"/>
        <v>32.273148437499998</v>
      </c>
      <c r="AG20" s="48">
        <f t="shared" si="10"/>
        <v>33.348920052083336</v>
      </c>
      <c r="AH20" s="18"/>
      <c r="AI20" s="18"/>
      <c r="AJ20" s="18"/>
      <c r="AK20" s="18"/>
      <c r="AL20" s="18"/>
      <c r="AM20" s="6">
        <f t="shared" si="11"/>
        <v>2049.9324999999999</v>
      </c>
    </row>
    <row r="21" spans="1:39" ht="14.1" customHeight="1" x14ac:dyDescent="0.2">
      <c r="A21" s="10">
        <v>14</v>
      </c>
      <c r="B21" s="85" t="s">
        <v>63</v>
      </c>
      <c r="C21" s="87"/>
      <c r="D21" s="78"/>
      <c r="E21" s="96">
        <v>4</v>
      </c>
      <c r="F21" s="99">
        <v>19148.66</v>
      </c>
      <c r="G21" s="82">
        <v>22673.88</v>
      </c>
      <c r="H21" s="146">
        <v>1440</v>
      </c>
      <c r="I21" s="84">
        <f>+I20+111.95</f>
        <v>552.58000000000004</v>
      </c>
      <c r="J21" s="160">
        <f t="shared" si="12"/>
        <v>0</v>
      </c>
      <c r="K21" s="83">
        <f t="shared" si="13"/>
        <v>0</v>
      </c>
      <c r="L21" s="73">
        <f t="shared" si="14"/>
        <v>2106.3526000000002</v>
      </c>
      <c r="M21" s="73">
        <f t="shared" si="0"/>
        <v>3660.7410500000001</v>
      </c>
      <c r="N21" s="52">
        <f t="shared" si="1"/>
        <v>49582.213649999998</v>
      </c>
      <c r="O21" s="42">
        <f t="shared" si="2"/>
        <v>1595.7216666666666</v>
      </c>
      <c r="P21" s="20">
        <f t="shared" si="3"/>
        <v>1889.49</v>
      </c>
      <c r="Q21" s="20">
        <f t="shared" si="4"/>
        <v>120</v>
      </c>
      <c r="R21" s="84">
        <f t="shared" si="23"/>
        <v>46.048333333333339</v>
      </c>
      <c r="S21" s="171">
        <f t="shared" si="15"/>
        <v>0</v>
      </c>
      <c r="T21" s="20">
        <f t="shared" si="5"/>
        <v>0</v>
      </c>
      <c r="U21" s="20">
        <f t="shared" si="16"/>
        <v>175.52938333333336</v>
      </c>
      <c r="V21" s="43">
        <f t="shared" si="17"/>
        <v>3826.7893833333333</v>
      </c>
      <c r="W21" s="54">
        <f t="shared" si="6"/>
        <v>52.462082191780823</v>
      </c>
      <c r="X21" s="55">
        <f t="shared" si="7"/>
        <v>62.120219178082195</v>
      </c>
      <c r="Y21" s="55">
        <f t="shared" si="8"/>
        <v>3.9452054794520546</v>
      </c>
      <c r="Z21" s="84">
        <f t="shared" si="24"/>
        <v>1.5139178082191782</v>
      </c>
      <c r="AA21" s="169">
        <f t="shared" si="18"/>
        <v>0</v>
      </c>
      <c r="AB21" s="20">
        <f t="shared" si="19"/>
        <v>0</v>
      </c>
      <c r="AC21" s="20">
        <f t="shared" si="20"/>
        <v>5.7708290410958911</v>
      </c>
      <c r="AD21" s="80">
        <f t="shared" si="21"/>
        <v>125.81225369863014</v>
      </c>
      <c r="AE21" s="47">
        <f t="shared" si="22"/>
        <v>27.228216145833333</v>
      </c>
      <c r="AF21" s="19">
        <f t="shared" si="9"/>
        <v>32.673859374999999</v>
      </c>
      <c r="AG21" s="48">
        <f t="shared" si="10"/>
        <v>33.762988020833333</v>
      </c>
      <c r="AH21" s="18"/>
      <c r="AI21" s="18"/>
      <c r="AJ21" s="18"/>
      <c r="AK21" s="18"/>
      <c r="AL21" s="18"/>
      <c r="AM21" s="6">
        <f t="shared" si="11"/>
        <v>2106.3526000000002</v>
      </c>
    </row>
    <row r="22" spans="1:39" ht="14.1" customHeight="1" x14ac:dyDescent="0.2">
      <c r="A22" s="10">
        <v>16</v>
      </c>
      <c r="B22" s="85" t="s">
        <v>63</v>
      </c>
      <c r="C22" s="87"/>
      <c r="D22" s="78"/>
      <c r="E22" s="96">
        <v>5</v>
      </c>
      <c r="F22" s="99">
        <v>19661.57</v>
      </c>
      <c r="G22" s="82">
        <v>22673.88</v>
      </c>
      <c r="H22" s="146">
        <v>1440</v>
      </c>
      <c r="I22" s="84">
        <f t="shared" ref="I22:I39" si="25">+I21+111.95</f>
        <v>664.53000000000009</v>
      </c>
      <c r="J22" s="160">
        <f t="shared" si="12"/>
        <v>0</v>
      </c>
      <c r="K22" s="83">
        <f t="shared" si="13"/>
        <v>0</v>
      </c>
      <c r="L22" s="73">
        <f t="shared" si="14"/>
        <v>2162.7727</v>
      </c>
      <c r="M22" s="73">
        <f t="shared" si="0"/>
        <v>3708.1852249999997</v>
      </c>
      <c r="N22" s="52">
        <f t="shared" si="1"/>
        <v>50310.937924999998</v>
      </c>
      <c r="O22" s="42">
        <f t="shared" si="2"/>
        <v>1638.4641666666666</v>
      </c>
      <c r="P22" s="20">
        <f t="shared" si="3"/>
        <v>1889.49</v>
      </c>
      <c r="Q22" s="20">
        <f t="shared" si="4"/>
        <v>120</v>
      </c>
      <c r="R22" s="84">
        <f t="shared" si="23"/>
        <v>55.377500000000005</v>
      </c>
      <c r="S22" s="171">
        <f t="shared" si="15"/>
        <v>0</v>
      </c>
      <c r="T22" s="20">
        <f t="shared" si="5"/>
        <v>0</v>
      </c>
      <c r="U22" s="20">
        <f t="shared" si="16"/>
        <v>180.23105833333332</v>
      </c>
      <c r="V22" s="43">
        <f t="shared" si="17"/>
        <v>3883.5627249999998</v>
      </c>
      <c r="W22" s="54">
        <f t="shared" si="6"/>
        <v>53.867315068493149</v>
      </c>
      <c r="X22" s="55">
        <f t="shared" si="7"/>
        <v>62.120219178082195</v>
      </c>
      <c r="Y22" s="55">
        <f t="shared" si="8"/>
        <v>3.9452054794520546</v>
      </c>
      <c r="Z22" s="84">
        <f t="shared" si="24"/>
        <v>1.8206301369863016</v>
      </c>
      <c r="AA22" s="169">
        <f t="shared" si="18"/>
        <v>0</v>
      </c>
      <c r="AB22" s="20">
        <f t="shared" si="19"/>
        <v>0</v>
      </c>
      <c r="AC22" s="20">
        <f t="shared" si="20"/>
        <v>5.9254046575342469</v>
      </c>
      <c r="AD22" s="80">
        <f t="shared" si="21"/>
        <v>127.67877452054793</v>
      </c>
      <c r="AE22" s="47">
        <f t="shared" si="22"/>
        <v>27.562141927083331</v>
      </c>
      <c r="AF22" s="19">
        <f t="shared" si="9"/>
        <v>33.074570312500001</v>
      </c>
      <c r="AG22" s="48">
        <f t="shared" si="10"/>
        <v>34.17705598958333</v>
      </c>
      <c r="AH22" s="18"/>
      <c r="AI22" s="18"/>
      <c r="AJ22" s="18"/>
      <c r="AK22" s="18"/>
      <c r="AL22" s="18"/>
      <c r="AM22" s="6">
        <f t="shared" si="11"/>
        <v>2162.7727</v>
      </c>
    </row>
    <row r="23" spans="1:39" ht="14.1" customHeight="1" x14ac:dyDescent="0.2">
      <c r="A23" s="10">
        <v>18</v>
      </c>
      <c r="B23" s="85" t="s">
        <v>63</v>
      </c>
      <c r="C23" s="87"/>
      <c r="D23" s="78"/>
      <c r="E23" s="96">
        <v>6</v>
      </c>
      <c r="F23" s="99">
        <v>20174.48</v>
      </c>
      <c r="G23" s="82">
        <v>22673.88</v>
      </c>
      <c r="H23" s="146">
        <v>1440</v>
      </c>
      <c r="I23" s="84">
        <f t="shared" si="25"/>
        <v>776.48000000000013</v>
      </c>
      <c r="J23" s="160">
        <f t="shared" si="12"/>
        <v>0</v>
      </c>
      <c r="K23" s="83">
        <f t="shared" si="13"/>
        <v>0</v>
      </c>
      <c r="L23" s="73">
        <f t="shared" si="14"/>
        <v>2219.1927999999998</v>
      </c>
      <c r="M23" s="73">
        <f t="shared" si="0"/>
        <v>3755.6293999999998</v>
      </c>
      <c r="N23" s="52">
        <f t="shared" si="1"/>
        <v>51039.662199999999</v>
      </c>
      <c r="O23" s="42">
        <f t="shared" si="2"/>
        <v>1681.2066666666667</v>
      </c>
      <c r="P23" s="20">
        <f t="shared" si="3"/>
        <v>1889.49</v>
      </c>
      <c r="Q23" s="20">
        <f t="shared" si="4"/>
        <v>120</v>
      </c>
      <c r="R23" s="84">
        <f t="shared" si="23"/>
        <v>64.706666666666678</v>
      </c>
      <c r="S23" s="171">
        <f t="shared" si="15"/>
        <v>0</v>
      </c>
      <c r="T23" s="20">
        <f t="shared" si="5"/>
        <v>0</v>
      </c>
      <c r="U23" s="20">
        <f t="shared" si="16"/>
        <v>184.93273333333332</v>
      </c>
      <c r="V23" s="43">
        <f t="shared" si="17"/>
        <v>3940.3360666666667</v>
      </c>
      <c r="W23" s="54">
        <f t="shared" si="6"/>
        <v>55.272547945205481</v>
      </c>
      <c r="X23" s="55">
        <f t="shared" si="7"/>
        <v>62.120219178082195</v>
      </c>
      <c r="Y23" s="55">
        <f t="shared" si="8"/>
        <v>3.9452054794520546</v>
      </c>
      <c r="Z23" s="84">
        <f t="shared" si="24"/>
        <v>2.1273424657534252</v>
      </c>
      <c r="AA23" s="169">
        <f t="shared" si="18"/>
        <v>0</v>
      </c>
      <c r="AB23" s="20">
        <f t="shared" si="19"/>
        <v>0</v>
      </c>
      <c r="AC23" s="20">
        <f t="shared" si="20"/>
        <v>6.0799802739726019</v>
      </c>
      <c r="AD23" s="80">
        <f t="shared" si="21"/>
        <v>129.54529534246578</v>
      </c>
      <c r="AE23" s="47">
        <f t="shared" si="22"/>
        <v>27.896067708333334</v>
      </c>
      <c r="AF23" s="19">
        <f t="shared" si="9"/>
        <v>33.475281249999995</v>
      </c>
      <c r="AG23" s="48">
        <f t="shared" si="10"/>
        <v>34.591123958333334</v>
      </c>
      <c r="AH23" s="18"/>
      <c r="AI23" s="18"/>
      <c r="AJ23" s="18"/>
      <c r="AK23" s="18"/>
      <c r="AL23" s="18"/>
      <c r="AM23" s="6">
        <f t="shared" si="11"/>
        <v>2219.1927999999998</v>
      </c>
    </row>
    <row r="24" spans="1:39" ht="14.1" customHeight="1" x14ac:dyDescent="0.2">
      <c r="A24" s="10">
        <v>20</v>
      </c>
      <c r="B24" s="85" t="s">
        <v>63</v>
      </c>
      <c r="C24" s="87"/>
      <c r="D24" s="78"/>
      <c r="E24" s="96">
        <v>7</v>
      </c>
      <c r="F24" s="99">
        <v>20687.39</v>
      </c>
      <c r="G24" s="82">
        <v>22673.88</v>
      </c>
      <c r="H24" s="146">
        <v>1440</v>
      </c>
      <c r="I24" s="84">
        <f t="shared" si="25"/>
        <v>888.43000000000018</v>
      </c>
      <c r="J24" s="160">
        <f t="shared" si="12"/>
        <v>0</v>
      </c>
      <c r="K24" s="83">
        <f t="shared" si="13"/>
        <v>0</v>
      </c>
      <c r="L24" s="73">
        <f t="shared" si="14"/>
        <v>2275.6129000000001</v>
      </c>
      <c r="M24" s="73">
        <f t="shared" si="0"/>
        <v>3803.0735750000003</v>
      </c>
      <c r="N24" s="52">
        <f t="shared" si="1"/>
        <v>51768.386475000007</v>
      </c>
      <c r="O24" s="42">
        <f t="shared" si="2"/>
        <v>1723.9491666666665</v>
      </c>
      <c r="P24" s="20">
        <f t="shared" si="3"/>
        <v>1889.49</v>
      </c>
      <c r="Q24" s="20">
        <f t="shared" si="4"/>
        <v>120</v>
      </c>
      <c r="R24" s="84">
        <f t="shared" si="23"/>
        <v>74.035833333333343</v>
      </c>
      <c r="S24" s="171">
        <f t="shared" si="15"/>
        <v>0</v>
      </c>
      <c r="T24" s="20">
        <f t="shared" si="5"/>
        <v>0</v>
      </c>
      <c r="U24" s="20">
        <f t="shared" si="16"/>
        <v>189.63440833333334</v>
      </c>
      <c r="V24" s="43">
        <f t="shared" si="17"/>
        <v>3997.1094083333332</v>
      </c>
      <c r="W24" s="54">
        <f t="shared" si="6"/>
        <v>56.677780821917807</v>
      </c>
      <c r="X24" s="55">
        <f t="shared" si="7"/>
        <v>62.120219178082195</v>
      </c>
      <c r="Y24" s="55">
        <f t="shared" si="8"/>
        <v>3.9452054794520546</v>
      </c>
      <c r="Z24" s="84">
        <f t="shared" si="24"/>
        <v>2.4340547945205486</v>
      </c>
      <c r="AA24" s="169">
        <f t="shared" si="18"/>
        <v>0</v>
      </c>
      <c r="AB24" s="20">
        <f t="shared" si="19"/>
        <v>0</v>
      </c>
      <c r="AC24" s="20">
        <f t="shared" si="20"/>
        <v>6.2345558904109595</v>
      </c>
      <c r="AD24" s="80">
        <f t="shared" si="21"/>
        <v>131.41181616438357</v>
      </c>
      <c r="AE24" s="47">
        <f t="shared" si="22"/>
        <v>28.229993489583332</v>
      </c>
      <c r="AF24" s="19">
        <f t="shared" si="9"/>
        <v>33.875992187499996</v>
      </c>
      <c r="AG24" s="48">
        <f t="shared" si="10"/>
        <v>35.005191927083331</v>
      </c>
      <c r="AH24" s="18"/>
      <c r="AI24" s="18"/>
      <c r="AJ24" s="18"/>
      <c r="AK24" s="18"/>
      <c r="AL24" s="18"/>
      <c r="AM24" s="6">
        <f t="shared" si="11"/>
        <v>2275.6129000000001</v>
      </c>
    </row>
    <row r="25" spans="1:39" ht="14.1" customHeight="1" x14ac:dyDescent="0.2">
      <c r="A25" s="10">
        <v>22</v>
      </c>
      <c r="B25" s="85" t="s">
        <v>63</v>
      </c>
      <c r="C25" s="87"/>
      <c r="D25" s="78"/>
      <c r="E25" s="96">
        <v>8</v>
      </c>
      <c r="F25" s="99">
        <v>21200.3</v>
      </c>
      <c r="G25" s="82">
        <v>22673.88</v>
      </c>
      <c r="H25" s="146">
        <v>1440</v>
      </c>
      <c r="I25" s="84">
        <f t="shared" si="25"/>
        <v>1000.3800000000002</v>
      </c>
      <c r="J25" s="160">
        <f t="shared" si="12"/>
        <v>0</v>
      </c>
      <c r="K25" s="83">
        <f t="shared" si="13"/>
        <v>0</v>
      </c>
      <c r="L25" s="73">
        <f t="shared" si="14"/>
        <v>2332.0329999999999</v>
      </c>
      <c r="M25" s="73">
        <f t="shared" si="0"/>
        <v>3850.5177500000004</v>
      </c>
      <c r="N25" s="52">
        <f t="shared" si="1"/>
        <v>52497.11075</v>
      </c>
      <c r="O25" s="42">
        <f t="shared" si="2"/>
        <v>1766.6916666666666</v>
      </c>
      <c r="P25" s="20">
        <f t="shared" si="3"/>
        <v>1889.49</v>
      </c>
      <c r="Q25" s="20">
        <f t="shared" si="4"/>
        <v>120</v>
      </c>
      <c r="R25" s="84">
        <f t="shared" si="23"/>
        <v>83.365000000000023</v>
      </c>
      <c r="S25" s="171">
        <f t="shared" si="15"/>
        <v>0</v>
      </c>
      <c r="T25" s="20">
        <f t="shared" si="5"/>
        <v>0</v>
      </c>
      <c r="U25" s="20">
        <f t="shared" si="16"/>
        <v>194.33608333333333</v>
      </c>
      <c r="V25" s="43">
        <f t="shared" si="17"/>
        <v>4053.8827499999998</v>
      </c>
      <c r="W25" s="54">
        <f t="shared" si="6"/>
        <v>58.083013698630133</v>
      </c>
      <c r="X25" s="55">
        <f t="shared" si="7"/>
        <v>62.120219178082195</v>
      </c>
      <c r="Y25" s="55">
        <f t="shared" si="8"/>
        <v>3.9452054794520546</v>
      </c>
      <c r="Z25" s="84">
        <f t="shared" si="24"/>
        <v>2.740767123287672</v>
      </c>
      <c r="AA25" s="169">
        <f t="shared" si="18"/>
        <v>0</v>
      </c>
      <c r="AB25" s="20">
        <f t="shared" si="19"/>
        <v>0</v>
      </c>
      <c r="AC25" s="20">
        <f t="shared" si="20"/>
        <v>6.3891315068493144</v>
      </c>
      <c r="AD25" s="80">
        <f t="shared" si="21"/>
        <v>133.27833698630135</v>
      </c>
      <c r="AE25" s="47">
        <f t="shared" si="22"/>
        <v>28.563919270833331</v>
      </c>
      <c r="AF25" s="19">
        <f t="shared" si="9"/>
        <v>34.276703124999997</v>
      </c>
      <c r="AG25" s="48">
        <f t="shared" si="10"/>
        <v>35.419259895833335</v>
      </c>
      <c r="AH25" s="18"/>
      <c r="AI25" s="18"/>
      <c r="AJ25" s="18"/>
      <c r="AK25" s="18"/>
      <c r="AL25" s="18"/>
      <c r="AM25" s="6">
        <f t="shared" si="11"/>
        <v>2332.0329999999999</v>
      </c>
    </row>
    <row r="26" spans="1:39" ht="14.1" customHeight="1" x14ac:dyDescent="0.2">
      <c r="A26" s="10">
        <v>24</v>
      </c>
      <c r="B26" s="85" t="s">
        <v>63</v>
      </c>
      <c r="C26" s="87"/>
      <c r="D26" s="78"/>
      <c r="E26" s="96">
        <v>9</v>
      </c>
      <c r="F26" s="99">
        <v>21713.22</v>
      </c>
      <c r="G26" s="82">
        <v>22673.88</v>
      </c>
      <c r="H26" s="146">
        <v>1440</v>
      </c>
      <c r="I26" s="84">
        <f t="shared" si="25"/>
        <v>1112.3300000000002</v>
      </c>
      <c r="J26" s="160">
        <f t="shared" si="12"/>
        <v>0</v>
      </c>
      <c r="K26" s="83">
        <f t="shared" si="13"/>
        <v>0</v>
      </c>
      <c r="L26" s="73">
        <f t="shared" si="14"/>
        <v>2388.4542000000001</v>
      </c>
      <c r="M26" s="73">
        <f t="shared" si="0"/>
        <v>3897.9628500000003</v>
      </c>
      <c r="N26" s="52">
        <f t="shared" si="1"/>
        <v>53225.847050000011</v>
      </c>
      <c r="O26" s="42">
        <f t="shared" si="2"/>
        <v>1809.4350000000002</v>
      </c>
      <c r="P26" s="20">
        <f t="shared" si="3"/>
        <v>1889.49</v>
      </c>
      <c r="Q26" s="20">
        <f t="shared" si="4"/>
        <v>120</v>
      </c>
      <c r="R26" s="84">
        <f t="shared" si="23"/>
        <v>92.694166666666675</v>
      </c>
      <c r="S26" s="171">
        <f t="shared" si="15"/>
        <v>0</v>
      </c>
      <c r="T26" s="20">
        <f t="shared" si="5"/>
        <v>0</v>
      </c>
      <c r="U26" s="20">
        <f t="shared" si="16"/>
        <v>199.03785000000002</v>
      </c>
      <c r="V26" s="43">
        <f t="shared" si="17"/>
        <v>4110.657016666667</v>
      </c>
      <c r="W26" s="54">
        <f t="shared" si="6"/>
        <v>59.488273972602741</v>
      </c>
      <c r="X26" s="55">
        <f t="shared" si="7"/>
        <v>62.120219178082195</v>
      </c>
      <c r="Y26" s="55">
        <f t="shared" si="8"/>
        <v>3.9452054794520546</v>
      </c>
      <c r="Z26" s="84">
        <f t="shared" si="24"/>
        <v>3.047479452054795</v>
      </c>
      <c r="AA26" s="169">
        <f t="shared" si="18"/>
        <v>0</v>
      </c>
      <c r="AB26" s="20">
        <f t="shared" si="19"/>
        <v>0</v>
      </c>
      <c r="AC26" s="20">
        <f t="shared" si="20"/>
        <v>6.5437101369863013</v>
      </c>
      <c r="AD26" s="80">
        <f t="shared" si="21"/>
        <v>135.14488821917809</v>
      </c>
      <c r="AE26" s="47">
        <f t="shared" si="22"/>
        <v>28.897851562500001</v>
      </c>
      <c r="AF26" s="19">
        <f t="shared" si="9"/>
        <v>34.677421875000007</v>
      </c>
      <c r="AG26" s="48">
        <f t="shared" si="10"/>
        <v>35.833335937500003</v>
      </c>
      <c r="AH26" s="18"/>
      <c r="AI26" s="18"/>
      <c r="AJ26" s="18"/>
      <c r="AK26" s="18"/>
      <c r="AL26" s="18"/>
      <c r="AM26" s="6">
        <f t="shared" si="11"/>
        <v>2388.4542000000001</v>
      </c>
    </row>
    <row r="27" spans="1:39" ht="14.1" customHeight="1" x14ac:dyDescent="0.2">
      <c r="A27" s="10">
        <v>26</v>
      </c>
      <c r="B27" s="85" t="s">
        <v>63</v>
      </c>
      <c r="C27" s="87"/>
      <c r="D27" s="78"/>
      <c r="E27" s="96">
        <v>10</v>
      </c>
      <c r="F27" s="99">
        <v>22226.13</v>
      </c>
      <c r="G27" s="82">
        <v>22673.88</v>
      </c>
      <c r="H27" s="146">
        <v>1440</v>
      </c>
      <c r="I27" s="84">
        <f t="shared" si="25"/>
        <v>1224.2800000000002</v>
      </c>
      <c r="J27" s="160">
        <f t="shared" si="12"/>
        <v>0</v>
      </c>
      <c r="K27" s="83">
        <f t="shared" si="13"/>
        <v>0</v>
      </c>
      <c r="L27" s="73">
        <f t="shared" si="14"/>
        <v>2444.8742999999999</v>
      </c>
      <c r="M27" s="73">
        <f t="shared" si="0"/>
        <v>3945.4070250000004</v>
      </c>
      <c r="N27" s="52">
        <f t="shared" si="1"/>
        <v>53954.571325000004</v>
      </c>
      <c r="O27" s="42">
        <f t="shared" si="2"/>
        <v>1852.1775</v>
      </c>
      <c r="P27" s="20">
        <f t="shared" si="3"/>
        <v>1889.49</v>
      </c>
      <c r="Q27" s="20">
        <f t="shared" si="4"/>
        <v>120</v>
      </c>
      <c r="R27" s="84">
        <f t="shared" si="23"/>
        <v>102.02333333333335</v>
      </c>
      <c r="S27" s="171">
        <f t="shared" si="15"/>
        <v>0</v>
      </c>
      <c r="T27" s="20">
        <f t="shared" si="5"/>
        <v>0</v>
      </c>
      <c r="U27" s="20">
        <f t="shared" si="16"/>
        <v>203.73952499999999</v>
      </c>
      <c r="V27" s="43">
        <f t="shared" si="17"/>
        <v>4167.430358333334</v>
      </c>
      <c r="W27" s="54">
        <f t="shared" si="6"/>
        <v>60.893506849315074</v>
      </c>
      <c r="X27" s="55">
        <f t="shared" si="7"/>
        <v>62.120219178082195</v>
      </c>
      <c r="Y27" s="55">
        <f t="shared" si="8"/>
        <v>3.9452054794520546</v>
      </c>
      <c r="Z27" s="84">
        <f t="shared" si="24"/>
        <v>3.3541917808219184</v>
      </c>
      <c r="AA27" s="169">
        <f t="shared" si="18"/>
        <v>0</v>
      </c>
      <c r="AB27" s="20">
        <f t="shared" si="19"/>
        <v>0</v>
      </c>
      <c r="AC27" s="20">
        <f t="shared" si="20"/>
        <v>6.6982857534246572</v>
      </c>
      <c r="AD27" s="80">
        <f t="shared" si="21"/>
        <v>137.0114090410959</v>
      </c>
      <c r="AE27" s="47">
        <f t="shared" si="22"/>
        <v>29.231777343749997</v>
      </c>
      <c r="AF27" s="19">
        <f t="shared" si="9"/>
        <v>35.078132812500002</v>
      </c>
      <c r="AG27" s="48">
        <f t="shared" si="10"/>
        <v>36.24740390625</v>
      </c>
      <c r="AH27" s="18"/>
      <c r="AI27" s="18"/>
      <c r="AJ27" s="18"/>
      <c r="AK27" s="18"/>
      <c r="AL27" s="18"/>
      <c r="AM27" s="6">
        <f t="shared" si="11"/>
        <v>2444.8742999999999</v>
      </c>
    </row>
    <row r="28" spans="1:39" ht="14.1" customHeight="1" x14ac:dyDescent="0.2">
      <c r="A28" s="10">
        <v>28</v>
      </c>
      <c r="B28" s="85" t="s">
        <v>63</v>
      </c>
      <c r="C28" s="87"/>
      <c r="D28" s="78"/>
      <c r="E28" s="96">
        <v>11</v>
      </c>
      <c r="F28" s="99">
        <v>22739.040000000001</v>
      </c>
      <c r="G28" s="82">
        <v>22673.88</v>
      </c>
      <c r="H28" s="146">
        <v>1440</v>
      </c>
      <c r="I28" s="84">
        <f t="shared" si="25"/>
        <v>1336.2300000000002</v>
      </c>
      <c r="J28" s="160">
        <f t="shared" si="12"/>
        <v>0</v>
      </c>
      <c r="K28" s="83">
        <f t="shared" si="13"/>
        <v>0</v>
      </c>
      <c r="L28" s="73">
        <f t="shared" si="14"/>
        <v>2501.2943999999998</v>
      </c>
      <c r="M28" s="73">
        <f t="shared" si="0"/>
        <v>3992.8511999999996</v>
      </c>
      <c r="N28" s="52">
        <f t="shared" si="1"/>
        <v>54683.295599999998</v>
      </c>
      <c r="O28" s="42">
        <f t="shared" si="2"/>
        <v>1894.92</v>
      </c>
      <c r="P28" s="20">
        <f t="shared" si="3"/>
        <v>1889.49</v>
      </c>
      <c r="Q28" s="20">
        <f t="shared" si="4"/>
        <v>120</v>
      </c>
      <c r="R28" s="84">
        <f t="shared" si="23"/>
        <v>111.35250000000002</v>
      </c>
      <c r="S28" s="171">
        <f t="shared" si="15"/>
        <v>0</v>
      </c>
      <c r="T28" s="20">
        <f t="shared" si="5"/>
        <v>0</v>
      </c>
      <c r="U28" s="20">
        <f t="shared" si="16"/>
        <v>208.44119999999998</v>
      </c>
      <c r="V28" s="43">
        <f t="shared" si="17"/>
        <v>4224.2037</v>
      </c>
      <c r="W28" s="54">
        <f t="shared" si="6"/>
        <v>62.298739726027399</v>
      </c>
      <c r="X28" s="55">
        <f t="shared" si="7"/>
        <v>62.120219178082195</v>
      </c>
      <c r="Y28" s="55">
        <f t="shared" si="8"/>
        <v>3.9452054794520546</v>
      </c>
      <c r="Z28" s="84">
        <f t="shared" si="24"/>
        <v>3.6609041095890418</v>
      </c>
      <c r="AA28" s="169">
        <f t="shared" si="18"/>
        <v>0</v>
      </c>
      <c r="AB28" s="20">
        <f t="shared" si="19"/>
        <v>0</v>
      </c>
      <c r="AC28" s="20">
        <f t="shared" si="20"/>
        <v>6.852861369863013</v>
      </c>
      <c r="AD28" s="80">
        <f t="shared" si="21"/>
        <v>138.87792986301369</v>
      </c>
      <c r="AE28" s="47">
        <f t="shared" si="22"/>
        <v>29.565703124999999</v>
      </c>
      <c r="AF28" s="19">
        <f t="shared" si="9"/>
        <v>35.478843749999996</v>
      </c>
      <c r="AG28" s="48">
        <f t="shared" si="10"/>
        <v>36.661471874999997</v>
      </c>
      <c r="AH28" s="18"/>
      <c r="AI28" s="18"/>
      <c r="AJ28" s="18"/>
      <c r="AK28" s="18"/>
      <c r="AL28" s="18"/>
      <c r="AM28" s="6">
        <f t="shared" si="11"/>
        <v>2501.2943999999998</v>
      </c>
    </row>
    <row r="29" spans="1:39" ht="14.1" customHeight="1" x14ac:dyDescent="0.2">
      <c r="A29" s="10">
        <v>30</v>
      </c>
      <c r="B29" s="85" t="s">
        <v>63</v>
      </c>
      <c r="C29" s="87"/>
      <c r="D29" s="78"/>
      <c r="E29" s="96">
        <v>12</v>
      </c>
      <c r="F29" s="99">
        <v>23251.95</v>
      </c>
      <c r="G29" s="82">
        <v>22673.88</v>
      </c>
      <c r="H29" s="146">
        <v>1440</v>
      </c>
      <c r="I29" s="84">
        <f t="shared" si="25"/>
        <v>1448.1800000000003</v>
      </c>
      <c r="J29" s="160">
        <f t="shared" si="12"/>
        <v>0</v>
      </c>
      <c r="K29" s="83">
        <f t="shared" si="13"/>
        <v>0</v>
      </c>
      <c r="L29" s="73">
        <f t="shared" si="14"/>
        <v>2557.7145</v>
      </c>
      <c r="M29" s="73">
        <f t="shared" si="0"/>
        <v>4040.2953750000001</v>
      </c>
      <c r="N29" s="52">
        <f t="shared" si="1"/>
        <v>55412.019875000005</v>
      </c>
      <c r="O29" s="42">
        <f t="shared" si="2"/>
        <v>1937.6625000000001</v>
      </c>
      <c r="P29" s="20">
        <f t="shared" si="3"/>
        <v>1889.49</v>
      </c>
      <c r="Q29" s="20">
        <f t="shared" si="4"/>
        <v>120</v>
      </c>
      <c r="R29" s="84">
        <f t="shared" si="23"/>
        <v>120.68166666666669</v>
      </c>
      <c r="S29" s="171">
        <f t="shared" si="15"/>
        <v>0</v>
      </c>
      <c r="T29" s="20">
        <f t="shared" si="5"/>
        <v>0</v>
      </c>
      <c r="U29" s="20">
        <f t="shared" si="16"/>
        <v>213.142875</v>
      </c>
      <c r="V29" s="43">
        <f t="shared" si="17"/>
        <v>4280.977041666667</v>
      </c>
      <c r="W29" s="54">
        <f t="shared" si="6"/>
        <v>63.703972602739725</v>
      </c>
      <c r="X29" s="55">
        <f t="shared" si="7"/>
        <v>62.120219178082195</v>
      </c>
      <c r="Y29" s="55">
        <f t="shared" si="8"/>
        <v>3.9452054794520546</v>
      </c>
      <c r="Z29" s="84">
        <f t="shared" si="24"/>
        <v>3.9676164383561652</v>
      </c>
      <c r="AA29" s="169">
        <f t="shared" si="18"/>
        <v>0</v>
      </c>
      <c r="AB29" s="20">
        <f t="shared" si="19"/>
        <v>0</v>
      </c>
      <c r="AC29" s="20">
        <f t="shared" si="20"/>
        <v>7.0074369863013697</v>
      </c>
      <c r="AD29" s="80">
        <f t="shared" si="21"/>
        <v>140.74445068493151</v>
      </c>
      <c r="AE29" s="47">
        <f t="shared" si="22"/>
        <v>29.899628906250001</v>
      </c>
      <c r="AF29" s="19">
        <f t="shared" si="9"/>
        <v>35.879554687500004</v>
      </c>
      <c r="AG29" s="48">
        <f t="shared" si="10"/>
        <v>37.075539843750001</v>
      </c>
      <c r="AH29" s="18"/>
      <c r="AI29" s="18"/>
      <c r="AJ29" s="18"/>
      <c r="AK29" s="18"/>
      <c r="AL29" s="18"/>
      <c r="AM29" s="6">
        <f t="shared" si="11"/>
        <v>2557.7145</v>
      </c>
    </row>
    <row r="30" spans="1:39" ht="14.1" customHeight="1" x14ac:dyDescent="0.2">
      <c r="A30" s="10">
        <v>32</v>
      </c>
      <c r="B30" s="85" t="s">
        <v>63</v>
      </c>
      <c r="C30" s="87"/>
      <c r="D30" s="78"/>
      <c r="E30" s="96">
        <v>13</v>
      </c>
      <c r="F30" s="99">
        <v>23764.86</v>
      </c>
      <c r="G30" s="82">
        <v>22673.88</v>
      </c>
      <c r="H30" s="146">
        <v>1440</v>
      </c>
      <c r="I30" s="84">
        <f t="shared" si="25"/>
        <v>1560.1300000000003</v>
      </c>
      <c r="J30" s="160">
        <f t="shared" si="12"/>
        <v>0</v>
      </c>
      <c r="K30" s="83">
        <f t="shared" si="13"/>
        <v>0</v>
      </c>
      <c r="L30" s="73">
        <f t="shared" si="14"/>
        <v>2614.1346000000003</v>
      </c>
      <c r="M30" s="73">
        <f t="shared" si="0"/>
        <v>4087.7395500000002</v>
      </c>
      <c r="N30" s="52">
        <f t="shared" si="1"/>
        <v>56140.744149999999</v>
      </c>
      <c r="O30" s="42">
        <f t="shared" si="2"/>
        <v>1980.405</v>
      </c>
      <c r="P30" s="20">
        <f t="shared" si="3"/>
        <v>1889.49</v>
      </c>
      <c r="Q30" s="20">
        <f t="shared" si="4"/>
        <v>120</v>
      </c>
      <c r="R30" s="84">
        <f t="shared" si="23"/>
        <v>130.01083333333335</v>
      </c>
      <c r="S30" s="171">
        <f t="shared" si="15"/>
        <v>0</v>
      </c>
      <c r="T30" s="20">
        <f t="shared" si="5"/>
        <v>0</v>
      </c>
      <c r="U30" s="20">
        <f t="shared" si="16"/>
        <v>217.84455000000003</v>
      </c>
      <c r="V30" s="43">
        <f t="shared" si="17"/>
        <v>4337.750383333333</v>
      </c>
      <c r="W30" s="54">
        <f t="shared" si="6"/>
        <v>65.109205479452058</v>
      </c>
      <c r="X30" s="55">
        <f t="shared" si="7"/>
        <v>62.120219178082195</v>
      </c>
      <c r="Y30" s="55">
        <f t="shared" si="8"/>
        <v>3.9452054794520546</v>
      </c>
      <c r="Z30" s="84">
        <f t="shared" si="24"/>
        <v>4.274328767123289</v>
      </c>
      <c r="AA30" s="169">
        <f t="shared" si="18"/>
        <v>0</v>
      </c>
      <c r="AB30" s="20">
        <f t="shared" si="19"/>
        <v>0</v>
      </c>
      <c r="AC30" s="20">
        <f t="shared" si="20"/>
        <v>7.1620126027397273</v>
      </c>
      <c r="AD30" s="80">
        <f t="shared" si="21"/>
        <v>142.61097150684932</v>
      </c>
      <c r="AE30" s="47">
        <f t="shared" si="22"/>
        <v>30.233554687500003</v>
      </c>
      <c r="AF30" s="19">
        <f t="shared" si="9"/>
        <v>36.280265624999998</v>
      </c>
      <c r="AG30" s="48">
        <f t="shared" si="10"/>
        <v>37.489607812500005</v>
      </c>
      <c r="AH30" s="18"/>
      <c r="AI30" s="18"/>
      <c r="AJ30" s="18"/>
      <c r="AK30" s="18"/>
      <c r="AL30" s="18"/>
      <c r="AM30" s="6">
        <f t="shared" si="11"/>
        <v>2614.1346000000003</v>
      </c>
    </row>
    <row r="31" spans="1:39" ht="14.1" customHeight="1" x14ac:dyDescent="0.2">
      <c r="A31" s="10">
        <v>34</v>
      </c>
      <c r="B31" s="85" t="s">
        <v>63</v>
      </c>
      <c r="C31" s="87"/>
      <c r="D31" s="78"/>
      <c r="E31" s="96">
        <v>14</v>
      </c>
      <c r="F31" s="99">
        <v>24277.77</v>
      </c>
      <c r="G31" s="82">
        <v>22673.88</v>
      </c>
      <c r="H31" s="146">
        <v>1440</v>
      </c>
      <c r="I31" s="84">
        <f t="shared" si="25"/>
        <v>1672.0800000000004</v>
      </c>
      <c r="J31" s="160">
        <f t="shared" si="12"/>
        <v>0</v>
      </c>
      <c r="K31" s="83">
        <f t="shared" si="13"/>
        <v>0</v>
      </c>
      <c r="L31" s="73">
        <f t="shared" si="14"/>
        <v>2670.5547000000001</v>
      </c>
      <c r="M31" s="73">
        <f t="shared" si="0"/>
        <v>4135.1837249999999</v>
      </c>
      <c r="N31" s="52">
        <f t="shared" si="1"/>
        <v>56869.468425000006</v>
      </c>
      <c r="O31" s="42">
        <f t="shared" si="2"/>
        <v>2023.1475</v>
      </c>
      <c r="P31" s="20">
        <f t="shared" si="3"/>
        <v>1889.49</v>
      </c>
      <c r="Q31" s="20">
        <f t="shared" si="4"/>
        <v>120</v>
      </c>
      <c r="R31" s="84">
        <f t="shared" si="23"/>
        <v>139.34000000000003</v>
      </c>
      <c r="S31" s="171">
        <f t="shared" si="15"/>
        <v>0</v>
      </c>
      <c r="T31" s="20">
        <f t="shared" si="5"/>
        <v>0</v>
      </c>
      <c r="U31" s="20">
        <f t="shared" si="16"/>
        <v>222.54622500000002</v>
      </c>
      <c r="V31" s="43">
        <f t="shared" si="17"/>
        <v>4394.523725</v>
      </c>
      <c r="W31" s="54">
        <f t="shared" si="6"/>
        <v>66.514438356164391</v>
      </c>
      <c r="X31" s="55">
        <f t="shared" si="7"/>
        <v>62.120219178082195</v>
      </c>
      <c r="Y31" s="55">
        <f t="shared" si="8"/>
        <v>3.9452054794520546</v>
      </c>
      <c r="Z31" s="84">
        <f t="shared" si="24"/>
        <v>4.581041095890412</v>
      </c>
      <c r="AA31" s="169">
        <f t="shared" si="18"/>
        <v>0</v>
      </c>
      <c r="AB31" s="20">
        <f t="shared" si="19"/>
        <v>0</v>
      </c>
      <c r="AC31" s="20">
        <f t="shared" si="20"/>
        <v>7.3165882191780822</v>
      </c>
      <c r="AD31" s="80">
        <f t="shared" si="21"/>
        <v>144.47749232876711</v>
      </c>
      <c r="AE31" s="47">
        <f t="shared" si="22"/>
        <v>30.567480468749999</v>
      </c>
      <c r="AF31" s="19">
        <f t="shared" si="9"/>
        <v>36.680976562499993</v>
      </c>
      <c r="AG31" s="48">
        <f t="shared" si="10"/>
        <v>37.903675781249994</v>
      </c>
      <c r="AH31" s="18"/>
      <c r="AI31" s="18"/>
      <c r="AJ31" s="18"/>
      <c r="AK31" s="18"/>
      <c r="AL31" s="18"/>
      <c r="AM31" s="6">
        <f t="shared" si="11"/>
        <v>2670.5547000000001</v>
      </c>
    </row>
    <row r="32" spans="1:39" ht="14.1" customHeight="1" x14ac:dyDescent="0.2">
      <c r="A32" s="10">
        <v>36</v>
      </c>
      <c r="B32" s="85" t="s">
        <v>63</v>
      </c>
      <c r="C32" s="87"/>
      <c r="D32" s="78"/>
      <c r="E32" s="96">
        <v>15</v>
      </c>
      <c r="F32" s="99">
        <v>24790.68</v>
      </c>
      <c r="G32" s="82">
        <v>22673.88</v>
      </c>
      <c r="H32" s="146">
        <v>1440</v>
      </c>
      <c r="I32" s="84">
        <f t="shared" si="25"/>
        <v>1784.0300000000004</v>
      </c>
      <c r="J32" s="160">
        <f t="shared" si="12"/>
        <v>0</v>
      </c>
      <c r="K32" s="83">
        <f t="shared" si="13"/>
        <v>0</v>
      </c>
      <c r="L32" s="73">
        <f t="shared" si="14"/>
        <v>2726.9748</v>
      </c>
      <c r="M32" s="73">
        <f t="shared" si="0"/>
        <v>4182.6278999999995</v>
      </c>
      <c r="N32" s="52">
        <f t="shared" si="1"/>
        <v>57598.192699999992</v>
      </c>
      <c r="O32" s="42">
        <f t="shared" si="2"/>
        <v>2065.89</v>
      </c>
      <c r="P32" s="20">
        <f t="shared" si="3"/>
        <v>1889.49</v>
      </c>
      <c r="Q32" s="20">
        <f t="shared" si="4"/>
        <v>120</v>
      </c>
      <c r="R32" s="84">
        <f t="shared" si="23"/>
        <v>148.66916666666671</v>
      </c>
      <c r="S32" s="171">
        <f t="shared" si="15"/>
        <v>0</v>
      </c>
      <c r="T32" s="20">
        <f t="shared" si="5"/>
        <v>0</v>
      </c>
      <c r="U32" s="20">
        <f t="shared" si="16"/>
        <v>227.24789999999999</v>
      </c>
      <c r="V32" s="43">
        <f t="shared" si="17"/>
        <v>4451.297066666667</v>
      </c>
      <c r="W32" s="54">
        <f t="shared" si="6"/>
        <v>67.919671232876709</v>
      </c>
      <c r="X32" s="55">
        <f t="shared" si="7"/>
        <v>62.120219178082195</v>
      </c>
      <c r="Y32" s="55">
        <f t="shared" si="8"/>
        <v>3.9452054794520546</v>
      </c>
      <c r="Z32" s="84">
        <f t="shared" si="24"/>
        <v>4.8877534246575358</v>
      </c>
      <c r="AA32" s="169">
        <f t="shared" si="18"/>
        <v>0</v>
      </c>
      <c r="AB32" s="20">
        <f t="shared" si="19"/>
        <v>0</v>
      </c>
      <c r="AC32" s="20">
        <f t="shared" si="20"/>
        <v>7.471163835616438</v>
      </c>
      <c r="AD32" s="80">
        <f t="shared" si="21"/>
        <v>146.34401315068493</v>
      </c>
      <c r="AE32" s="47">
        <f t="shared" si="22"/>
        <v>30.901406250000001</v>
      </c>
      <c r="AF32" s="19">
        <f t="shared" si="9"/>
        <v>37.081687500000001</v>
      </c>
      <c r="AG32" s="48">
        <f t="shared" si="10"/>
        <v>38.317743750000005</v>
      </c>
      <c r="AH32" s="18"/>
      <c r="AI32" s="18"/>
      <c r="AJ32" s="18"/>
      <c r="AK32" s="18"/>
      <c r="AL32" s="18"/>
      <c r="AM32" s="6">
        <f t="shared" si="11"/>
        <v>2726.9748</v>
      </c>
    </row>
    <row r="33" spans="1:39" ht="14.1" customHeight="1" x14ac:dyDescent="0.2">
      <c r="A33" s="10">
        <v>38</v>
      </c>
      <c r="B33" s="85" t="s">
        <v>63</v>
      </c>
      <c r="C33" s="87"/>
      <c r="D33" s="78"/>
      <c r="E33" s="96">
        <v>16</v>
      </c>
      <c r="F33" s="99">
        <v>25303.59</v>
      </c>
      <c r="G33" s="82">
        <v>22673.88</v>
      </c>
      <c r="H33" s="146">
        <v>1440</v>
      </c>
      <c r="I33" s="84">
        <f t="shared" si="25"/>
        <v>1895.9800000000005</v>
      </c>
      <c r="J33" s="160">
        <f t="shared" si="12"/>
        <v>0</v>
      </c>
      <c r="K33" s="83">
        <f t="shared" si="13"/>
        <v>0</v>
      </c>
      <c r="L33" s="73">
        <f t="shared" si="14"/>
        <v>2783.3948999999998</v>
      </c>
      <c r="M33" s="73">
        <f t="shared" si="0"/>
        <v>4230.072075</v>
      </c>
      <c r="N33" s="52">
        <f t="shared" si="1"/>
        <v>58326.916975</v>
      </c>
      <c r="O33" s="42">
        <f t="shared" si="2"/>
        <v>2108.6325000000002</v>
      </c>
      <c r="P33" s="20">
        <f t="shared" si="3"/>
        <v>1889.49</v>
      </c>
      <c r="Q33" s="20">
        <f t="shared" si="4"/>
        <v>120</v>
      </c>
      <c r="R33" s="84">
        <f t="shared" si="23"/>
        <v>157.99833333333336</v>
      </c>
      <c r="S33" s="171">
        <f t="shared" si="15"/>
        <v>0</v>
      </c>
      <c r="T33" s="20">
        <f t="shared" si="5"/>
        <v>0</v>
      </c>
      <c r="U33" s="20">
        <f t="shared" si="16"/>
        <v>231.94957499999998</v>
      </c>
      <c r="V33" s="43">
        <f t="shared" si="17"/>
        <v>4508.070408333333</v>
      </c>
      <c r="W33" s="54">
        <f t="shared" si="6"/>
        <v>69.324904109589042</v>
      </c>
      <c r="X33" s="55">
        <f t="shared" si="7"/>
        <v>62.120219178082195</v>
      </c>
      <c r="Y33" s="55">
        <f t="shared" si="8"/>
        <v>3.9452054794520546</v>
      </c>
      <c r="Z33" s="84">
        <f t="shared" si="24"/>
        <v>5.1944657534246588</v>
      </c>
      <c r="AA33" s="169">
        <f t="shared" si="18"/>
        <v>0</v>
      </c>
      <c r="AB33" s="20">
        <f t="shared" si="19"/>
        <v>0</v>
      </c>
      <c r="AC33" s="20">
        <f t="shared" si="20"/>
        <v>7.6257394520547939</v>
      </c>
      <c r="AD33" s="80">
        <f t="shared" si="21"/>
        <v>148.21053397260275</v>
      </c>
      <c r="AE33" s="47">
        <f t="shared" si="22"/>
        <v>31.235332031250003</v>
      </c>
      <c r="AF33" s="19">
        <f t="shared" si="9"/>
        <v>37.482398437500009</v>
      </c>
      <c r="AG33" s="48">
        <f t="shared" si="10"/>
        <v>38.731811718750009</v>
      </c>
      <c r="AH33" s="18"/>
      <c r="AI33" s="18"/>
      <c r="AJ33" s="18"/>
      <c r="AK33" s="18"/>
      <c r="AL33" s="18"/>
      <c r="AM33" s="6">
        <f t="shared" si="11"/>
        <v>2783.3948999999998</v>
      </c>
    </row>
    <row r="34" spans="1:39" ht="14.1" customHeight="1" x14ac:dyDescent="0.2">
      <c r="A34" s="10">
        <v>40</v>
      </c>
      <c r="B34" s="85" t="s">
        <v>63</v>
      </c>
      <c r="C34" s="87"/>
      <c r="D34" s="78"/>
      <c r="E34" s="96">
        <v>17</v>
      </c>
      <c r="F34" s="99">
        <v>25816.5</v>
      </c>
      <c r="G34" s="82">
        <v>22673.88</v>
      </c>
      <c r="H34" s="146">
        <v>1440</v>
      </c>
      <c r="I34" s="84">
        <f t="shared" si="25"/>
        <v>2007.9300000000005</v>
      </c>
      <c r="J34" s="160">
        <f t="shared" si="12"/>
        <v>0</v>
      </c>
      <c r="K34" s="83">
        <f t="shared" si="13"/>
        <v>0</v>
      </c>
      <c r="L34" s="73">
        <f t="shared" si="14"/>
        <v>2839.8150000000001</v>
      </c>
      <c r="M34" s="73">
        <f t="shared" si="0"/>
        <v>4277.5162500000006</v>
      </c>
      <c r="N34" s="52">
        <f t="shared" si="1"/>
        <v>59055.641250000008</v>
      </c>
      <c r="O34" s="42">
        <f t="shared" si="2"/>
        <v>2151.375</v>
      </c>
      <c r="P34" s="20">
        <f t="shared" si="3"/>
        <v>1889.49</v>
      </c>
      <c r="Q34" s="20">
        <f t="shared" si="4"/>
        <v>120</v>
      </c>
      <c r="R34" s="84">
        <f t="shared" si="23"/>
        <v>167.32750000000004</v>
      </c>
      <c r="S34" s="171">
        <f t="shared" si="15"/>
        <v>0</v>
      </c>
      <c r="T34" s="20">
        <f t="shared" si="5"/>
        <v>0</v>
      </c>
      <c r="U34" s="20">
        <f t="shared" si="16"/>
        <v>236.65125</v>
      </c>
      <c r="V34" s="43">
        <f t="shared" si="17"/>
        <v>4564.84375</v>
      </c>
      <c r="W34" s="54">
        <f t="shared" si="6"/>
        <v>70.730136986301375</v>
      </c>
      <c r="X34" s="55">
        <f t="shared" si="7"/>
        <v>62.120219178082195</v>
      </c>
      <c r="Y34" s="55">
        <f t="shared" si="8"/>
        <v>3.9452054794520546</v>
      </c>
      <c r="Z34" s="84">
        <f t="shared" si="24"/>
        <v>5.5011780821917826</v>
      </c>
      <c r="AA34" s="169">
        <f t="shared" si="18"/>
        <v>0</v>
      </c>
      <c r="AB34" s="20">
        <f t="shared" si="19"/>
        <v>0</v>
      </c>
      <c r="AC34" s="20">
        <f t="shared" si="20"/>
        <v>7.7803150684931506</v>
      </c>
      <c r="AD34" s="80">
        <f t="shared" si="21"/>
        <v>150.07705479452056</v>
      </c>
      <c r="AE34" s="47">
        <f t="shared" si="22"/>
        <v>31.569257812499998</v>
      </c>
      <c r="AF34" s="19">
        <f t="shared" si="9"/>
        <v>37.883109375000004</v>
      </c>
      <c r="AG34" s="48">
        <f t="shared" si="10"/>
        <v>39.145879687499999</v>
      </c>
      <c r="AH34" s="18"/>
      <c r="AI34" s="18"/>
      <c r="AJ34" s="18"/>
      <c r="AK34" s="18"/>
      <c r="AL34" s="18"/>
      <c r="AM34" s="6">
        <f t="shared" si="11"/>
        <v>2839.8150000000001</v>
      </c>
    </row>
    <row r="35" spans="1:39" ht="14.1" customHeight="1" x14ac:dyDescent="0.2">
      <c r="A35" s="10">
        <v>42</v>
      </c>
      <c r="B35" s="85" t="s">
        <v>63</v>
      </c>
      <c r="C35" s="87"/>
      <c r="D35" s="78"/>
      <c r="E35" s="96">
        <v>18</v>
      </c>
      <c r="F35" s="99">
        <v>26329.41</v>
      </c>
      <c r="G35" s="82">
        <v>22673.88</v>
      </c>
      <c r="H35" s="146">
        <v>1440</v>
      </c>
      <c r="I35" s="84">
        <f t="shared" si="25"/>
        <v>2119.8800000000006</v>
      </c>
      <c r="J35" s="160">
        <f t="shared" si="12"/>
        <v>0</v>
      </c>
      <c r="K35" s="83">
        <f t="shared" si="13"/>
        <v>0</v>
      </c>
      <c r="L35" s="73">
        <f t="shared" si="14"/>
        <v>2896.2351000000003</v>
      </c>
      <c r="M35" s="73">
        <f t="shared" si="0"/>
        <v>4324.9604250000002</v>
      </c>
      <c r="N35" s="52">
        <f t="shared" si="1"/>
        <v>59784.365524999994</v>
      </c>
      <c r="O35" s="42">
        <f t="shared" si="2"/>
        <v>2194.1174999999998</v>
      </c>
      <c r="P35" s="20">
        <f t="shared" si="3"/>
        <v>1889.49</v>
      </c>
      <c r="Q35" s="20">
        <f t="shared" si="4"/>
        <v>120</v>
      </c>
      <c r="R35" s="84">
        <f t="shared" si="23"/>
        <v>176.65666666666672</v>
      </c>
      <c r="S35" s="171">
        <f t="shared" si="15"/>
        <v>0</v>
      </c>
      <c r="T35" s="20">
        <f t="shared" si="5"/>
        <v>0</v>
      </c>
      <c r="U35" s="20">
        <f t="shared" si="16"/>
        <v>241.35292500000003</v>
      </c>
      <c r="V35" s="43">
        <f t="shared" si="17"/>
        <v>4621.617091666667</v>
      </c>
      <c r="W35" s="54">
        <f t="shared" si="6"/>
        <v>72.135369863013693</v>
      </c>
      <c r="X35" s="55">
        <f t="shared" si="7"/>
        <v>62.120219178082195</v>
      </c>
      <c r="Y35" s="55">
        <f t="shared" si="8"/>
        <v>3.9452054794520546</v>
      </c>
      <c r="Z35" s="84">
        <f t="shared" si="24"/>
        <v>5.8078904109589056</v>
      </c>
      <c r="AA35" s="169">
        <f t="shared" si="18"/>
        <v>0</v>
      </c>
      <c r="AB35" s="20">
        <f t="shared" si="19"/>
        <v>0</v>
      </c>
      <c r="AC35" s="20">
        <f t="shared" si="20"/>
        <v>7.9348906849315082</v>
      </c>
      <c r="AD35" s="80">
        <f t="shared" si="21"/>
        <v>151.94357561643838</v>
      </c>
      <c r="AE35" s="47">
        <f t="shared" si="22"/>
        <v>31.903183593750001</v>
      </c>
      <c r="AF35" s="19">
        <f t="shared" si="9"/>
        <v>38.283820312499998</v>
      </c>
      <c r="AG35" s="48">
        <f t="shared" si="10"/>
        <v>39.559947656250003</v>
      </c>
      <c r="AH35" s="18"/>
      <c r="AI35" s="18"/>
      <c r="AJ35" s="18"/>
      <c r="AK35" s="18"/>
      <c r="AL35" s="18"/>
      <c r="AM35" s="6">
        <f t="shared" si="11"/>
        <v>2896.2351000000003</v>
      </c>
    </row>
    <row r="36" spans="1:39" ht="14.1" customHeight="1" x14ac:dyDescent="0.2">
      <c r="A36" s="10">
        <v>44</v>
      </c>
      <c r="B36" s="85" t="s">
        <v>63</v>
      </c>
      <c r="C36" s="87"/>
      <c r="D36" s="78"/>
      <c r="E36" s="96">
        <v>19</v>
      </c>
      <c r="F36" s="99">
        <v>26842.32</v>
      </c>
      <c r="G36" s="82">
        <v>22673.88</v>
      </c>
      <c r="H36" s="146">
        <v>1440</v>
      </c>
      <c r="I36" s="84">
        <f t="shared" si="25"/>
        <v>2231.8300000000004</v>
      </c>
      <c r="J36" s="160">
        <f t="shared" si="12"/>
        <v>0</v>
      </c>
      <c r="K36" s="83">
        <f t="shared" si="13"/>
        <v>0</v>
      </c>
      <c r="L36" s="73">
        <f t="shared" si="14"/>
        <v>2952.6552000000001</v>
      </c>
      <c r="M36" s="73">
        <f t="shared" si="0"/>
        <v>4372.4045999999998</v>
      </c>
      <c r="N36" s="52">
        <f t="shared" si="1"/>
        <v>60513.089800000002</v>
      </c>
      <c r="O36" s="42">
        <f t="shared" si="2"/>
        <v>2236.86</v>
      </c>
      <c r="P36" s="20">
        <f t="shared" si="3"/>
        <v>1889.49</v>
      </c>
      <c r="Q36" s="20">
        <f t="shared" si="4"/>
        <v>120</v>
      </c>
      <c r="R36" s="84">
        <f t="shared" si="23"/>
        <v>185.98583333333337</v>
      </c>
      <c r="S36" s="171">
        <f t="shared" si="15"/>
        <v>0</v>
      </c>
      <c r="T36" s="20">
        <f t="shared" si="5"/>
        <v>0</v>
      </c>
      <c r="U36" s="20">
        <f t="shared" si="16"/>
        <v>246.05460000000002</v>
      </c>
      <c r="V36" s="43">
        <f t="shared" si="17"/>
        <v>4678.3904333333339</v>
      </c>
      <c r="W36" s="54">
        <f t="shared" si="6"/>
        <v>73.540602739726026</v>
      </c>
      <c r="X36" s="55">
        <f t="shared" si="7"/>
        <v>62.120219178082195</v>
      </c>
      <c r="Y36" s="55">
        <f t="shared" si="8"/>
        <v>3.9452054794520546</v>
      </c>
      <c r="Z36" s="84">
        <f t="shared" si="24"/>
        <v>6.1146027397260285</v>
      </c>
      <c r="AA36" s="169">
        <f t="shared" si="18"/>
        <v>0</v>
      </c>
      <c r="AB36" s="20">
        <f t="shared" si="19"/>
        <v>0</v>
      </c>
      <c r="AC36" s="20">
        <f t="shared" si="20"/>
        <v>8.089466301369864</v>
      </c>
      <c r="AD36" s="80">
        <f t="shared" si="21"/>
        <v>153.81009643835617</v>
      </c>
      <c r="AE36" s="47">
        <f t="shared" si="22"/>
        <v>32.237109375000003</v>
      </c>
      <c r="AF36" s="19">
        <f t="shared" si="9"/>
        <v>38.684531250000006</v>
      </c>
      <c r="AG36" s="48">
        <f t="shared" si="10"/>
        <v>39.974015625000007</v>
      </c>
      <c r="AH36" s="18"/>
      <c r="AI36" s="18"/>
      <c r="AJ36" s="18"/>
      <c r="AK36" s="18"/>
      <c r="AL36" s="18"/>
      <c r="AM36" s="6">
        <f t="shared" si="11"/>
        <v>2952.6552000000001</v>
      </c>
    </row>
    <row r="37" spans="1:39" ht="14.1" customHeight="1" x14ac:dyDescent="0.2">
      <c r="A37" s="10">
        <v>46</v>
      </c>
      <c r="B37" s="85" t="s">
        <v>63</v>
      </c>
      <c r="C37" s="87"/>
      <c r="D37" s="78"/>
      <c r="E37" s="96">
        <v>20</v>
      </c>
      <c r="F37" s="99">
        <v>27355.23</v>
      </c>
      <c r="G37" s="82">
        <v>22673.88</v>
      </c>
      <c r="H37" s="146">
        <v>1440</v>
      </c>
      <c r="I37" s="84">
        <f t="shared" si="25"/>
        <v>2343.7800000000002</v>
      </c>
      <c r="J37" s="160">
        <f t="shared" si="12"/>
        <v>0</v>
      </c>
      <c r="K37" s="83">
        <f t="shared" si="13"/>
        <v>0</v>
      </c>
      <c r="L37" s="73">
        <f t="shared" si="14"/>
        <v>3009.0753</v>
      </c>
      <c r="M37" s="73">
        <f t="shared" si="0"/>
        <v>4419.8487749999995</v>
      </c>
      <c r="N37" s="52">
        <f t="shared" si="1"/>
        <v>61241.814074999995</v>
      </c>
      <c r="O37" s="42">
        <f t="shared" si="2"/>
        <v>2279.6025</v>
      </c>
      <c r="P37" s="20">
        <f t="shared" si="3"/>
        <v>1889.49</v>
      </c>
      <c r="Q37" s="20">
        <f t="shared" si="4"/>
        <v>120</v>
      </c>
      <c r="R37" s="84">
        <f t="shared" si="23"/>
        <v>195.31500000000003</v>
      </c>
      <c r="S37" s="171">
        <f t="shared" si="15"/>
        <v>0</v>
      </c>
      <c r="T37" s="20">
        <f t="shared" si="5"/>
        <v>0</v>
      </c>
      <c r="U37" s="20">
        <f t="shared" si="16"/>
        <v>250.75627499999999</v>
      </c>
      <c r="V37" s="43">
        <f t="shared" si="17"/>
        <v>4735.1637749999991</v>
      </c>
      <c r="W37" s="54">
        <f t="shared" si="6"/>
        <v>74.945835616438359</v>
      </c>
      <c r="X37" s="55">
        <f t="shared" si="7"/>
        <v>62.120219178082195</v>
      </c>
      <c r="Y37" s="55">
        <f t="shared" si="8"/>
        <v>3.9452054794520546</v>
      </c>
      <c r="Z37" s="84">
        <f t="shared" si="24"/>
        <v>6.4213150684931515</v>
      </c>
      <c r="AA37" s="169">
        <f t="shared" si="18"/>
        <v>0</v>
      </c>
      <c r="AB37" s="20">
        <f t="shared" si="19"/>
        <v>0</v>
      </c>
      <c r="AC37" s="20">
        <f t="shared" si="20"/>
        <v>8.2440419178082198</v>
      </c>
      <c r="AD37" s="80">
        <f t="shared" si="21"/>
        <v>155.67661726027399</v>
      </c>
      <c r="AE37" s="47">
        <f t="shared" si="22"/>
        <v>32.571035156249998</v>
      </c>
      <c r="AF37" s="19">
        <f t="shared" si="9"/>
        <v>39.0852421875</v>
      </c>
      <c r="AG37" s="48">
        <f t="shared" si="10"/>
        <v>40.388083593749997</v>
      </c>
      <c r="AH37" s="18"/>
      <c r="AI37" s="18"/>
      <c r="AJ37" s="18"/>
      <c r="AK37" s="18"/>
      <c r="AL37" s="18"/>
      <c r="AM37" s="6">
        <f t="shared" si="11"/>
        <v>3009.0753</v>
      </c>
    </row>
    <row r="38" spans="1:39" ht="14.1" customHeight="1" x14ac:dyDescent="0.2">
      <c r="A38" s="10">
        <v>48</v>
      </c>
      <c r="B38" s="85" t="s">
        <v>63</v>
      </c>
      <c r="C38" s="87"/>
      <c r="D38" s="78"/>
      <c r="E38" s="96">
        <v>21</v>
      </c>
      <c r="F38" s="99">
        <v>27868.14</v>
      </c>
      <c r="G38" s="82">
        <v>22673.88</v>
      </c>
      <c r="H38" s="146">
        <v>1440</v>
      </c>
      <c r="I38" s="84">
        <f t="shared" si="25"/>
        <v>2455.73</v>
      </c>
      <c r="J38" s="160">
        <f t="shared" si="12"/>
        <v>0</v>
      </c>
      <c r="K38" s="83">
        <f t="shared" si="13"/>
        <v>0</v>
      </c>
      <c r="L38" s="73">
        <f t="shared" si="14"/>
        <v>3065.4953999999998</v>
      </c>
      <c r="M38" s="73">
        <f t="shared" si="0"/>
        <v>4467.29295</v>
      </c>
      <c r="N38" s="52">
        <f t="shared" si="1"/>
        <v>61970.53835000001</v>
      </c>
      <c r="O38" s="42">
        <f t="shared" si="2"/>
        <v>2322.3449999999998</v>
      </c>
      <c r="P38" s="20">
        <f t="shared" si="3"/>
        <v>1889.49</v>
      </c>
      <c r="Q38" s="20">
        <f t="shared" si="4"/>
        <v>120</v>
      </c>
      <c r="R38" s="84">
        <f t="shared" si="23"/>
        <v>204.64416666666668</v>
      </c>
      <c r="S38" s="171">
        <f t="shared" si="15"/>
        <v>0</v>
      </c>
      <c r="T38" s="20">
        <f t="shared" si="5"/>
        <v>0</v>
      </c>
      <c r="U38" s="20">
        <f t="shared" si="16"/>
        <v>255.45794999999998</v>
      </c>
      <c r="V38" s="43">
        <f t="shared" si="17"/>
        <v>4791.937116666667</v>
      </c>
      <c r="W38" s="54">
        <f t="shared" si="6"/>
        <v>76.351068493150677</v>
      </c>
      <c r="X38" s="55">
        <f t="shared" si="7"/>
        <v>62.120219178082195</v>
      </c>
      <c r="Y38" s="55">
        <f t="shared" si="8"/>
        <v>3.9452054794520546</v>
      </c>
      <c r="Z38" s="84">
        <f t="shared" si="24"/>
        <v>6.7280273972602744</v>
      </c>
      <c r="AA38" s="169">
        <f t="shared" si="18"/>
        <v>0</v>
      </c>
      <c r="AB38" s="20">
        <f t="shared" si="19"/>
        <v>0</v>
      </c>
      <c r="AC38" s="20">
        <f t="shared" si="20"/>
        <v>8.3986175342465756</v>
      </c>
      <c r="AD38" s="80">
        <f t="shared" si="21"/>
        <v>157.54313808219175</v>
      </c>
      <c r="AE38" s="47">
        <f t="shared" si="22"/>
        <v>32.9049609375</v>
      </c>
      <c r="AF38" s="19">
        <f t="shared" si="9"/>
        <v>39.485953124999995</v>
      </c>
      <c r="AG38" s="48">
        <f t="shared" si="10"/>
        <v>40.802151562500001</v>
      </c>
      <c r="AH38" s="18"/>
      <c r="AI38" s="18"/>
      <c r="AJ38" s="18"/>
      <c r="AK38" s="18"/>
      <c r="AL38" s="18"/>
      <c r="AM38" s="6">
        <f t="shared" si="11"/>
        <v>3065.4953999999998</v>
      </c>
    </row>
    <row r="39" spans="1:39" ht="14.1" customHeight="1" thickBot="1" x14ac:dyDescent="0.25">
      <c r="A39" s="10">
        <v>50</v>
      </c>
      <c r="B39" s="85" t="s">
        <v>63</v>
      </c>
      <c r="C39" s="89"/>
      <c r="D39" s="90"/>
      <c r="E39" s="97">
        <v>22</v>
      </c>
      <c r="F39" s="100">
        <v>28381.05</v>
      </c>
      <c r="G39" s="91">
        <v>22673.88</v>
      </c>
      <c r="H39" s="177">
        <v>1440</v>
      </c>
      <c r="I39" s="93">
        <f t="shared" si="25"/>
        <v>2567.6799999999998</v>
      </c>
      <c r="J39" s="161">
        <f t="shared" si="12"/>
        <v>0</v>
      </c>
      <c r="K39" s="94">
        <f t="shared" si="13"/>
        <v>0</v>
      </c>
      <c r="L39" s="74">
        <f t="shared" si="14"/>
        <v>3121.9155000000001</v>
      </c>
      <c r="M39" s="74">
        <f t="shared" si="0"/>
        <v>4514.7371250000006</v>
      </c>
      <c r="N39" s="58">
        <f t="shared" si="1"/>
        <v>62699.262625000003</v>
      </c>
      <c r="O39" s="44">
        <f t="shared" si="2"/>
        <v>2365.0875000000001</v>
      </c>
      <c r="P39" s="45">
        <f t="shared" si="3"/>
        <v>1889.49</v>
      </c>
      <c r="Q39" s="45">
        <f t="shared" si="4"/>
        <v>120</v>
      </c>
      <c r="R39" s="93">
        <f t="shared" si="23"/>
        <v>213.97333333333333</v>
      </c>
      <c r="S39" s="172">
        <f t="shared" si="15"/>
        <v>0</v>
      </c>
      <c r="T39" s="45">
        <f t="shared" si="5"/>
        <v>0</v>
      </c>
      <c r="U39" s="45">
        <f t="shared" si="16"/>
        <v>260.15962500000001</v>
      </c>
      <c r="V39" s="46">
        <f t="shared" si="17"/>
        <v>4848.7104583333339</v>
      </c>
      <c r="W39" s="56">
        <f t="shared" si="6"/>
        <v>77.75630136986301</v>
      </c>
      <c r="X39" s="57">
        <f t="shared" si="7"/>
        <v>62.120219178082195</v>
      </c>
      <c r="Y39" s="57">
        <f t="shared" si="8"/>
        <v>3.9452054794520546</v>
      </c>
      <c r="Z39" s="93">
        <f t="shared" si="24"/>
        <v>7.0347397260273965</v>
      </c>
      <c r="AA39" s="174">
        <f t="shared" si="18"/>
        <v>0</v>
      </c>
      <c r="AB39" s="45">
        <f t="shared" si="19"/>
        <v>0</v>
      </c>
      <c r="AC39" s="45">
        <f t="shared" si="20"/>
        <v>8.5531931506849315</v>
      </c>
      <c r="AD39" s="81">
        <f t="shared" si="21"/>
        <v>159.40965890410959</v>
      </c>
      <c r="AE39" s="49">
        <f t="shared" si="22"/>
        <v>33.238886718750003</v>
      </c>
      <c r="AF39" s="50">
        <f t="shared" si="9"/>
        <v>39.886664062500003</v>
      </c>
      <c r="AG39" s="51">
        <f t="shared" si="10"/>
        <v>41.216219531250005</v>
      </c>
      <c r="AH39" s="18"/>
      <c r="AI39" s="18"/>
      <c r="AJ39" s="18"/>
      <c r="AK39" s="18"/>
      <c r="AL39" s="18"/>
      <c r="AM39" s="6">
        <f t="shared" si="11"/>
        <v>3121.9155000000001</v>
      </c>
    </row>
    <row r="42" spans="1:39" x14ac:dyDescent="0.2">
      <c r="A42" s="113"/>
      <c r="B42" s="113"/>
      <c r="C42" s="113"/>
      <c r="D42" s="114"/>
      <c r="E42" s="114"/>
      <c r="F42" s="113"/>
      <c r="G42" s="113"/>
    </row>
    <row r="43" spans="1:39" x14ac:dyDescent="0.2">
      <c r="A43" s="113"/>
      <c r="B43" s="113"/>
      <c r="C43" s="113"/>
      <c r="D43" s="114"/>
      <c r="E43" s="114"/>
      <c r="F43" s="113"/>
      <c r="G43" s="113"/>
    </row>
    <row r="44" spans="1:39" x14ac:dyDescent="0.2">
      <c r="A44" s="113"/>
      <c r="B44" s="113"/>
      <c r="C44" s="113"/>
      <c r="D44" s="114"/>
      <c r="E44" s="114"/>
      <c r="F44" s="113"/>
      <c r="G44" s="113"/>
    </row>
    <row r="45" spans="1:39" x14ac:dyDescent="0.2">
      <c r="A45" s="113"/>
      <c r="B45" s="113"/>
      <c r="C45" s="113"/>
      <c r="D45" s="114"/>
      <c r="E45" s="114"/>
      <c r="F45" s="113"/>
      <c r="G45" s="113"/>
    </row>
    <row r="46" spans="1:39" x14ac:dyDescent="0.2">
      <c r="A46" s="113"/>
      <c r="B46" s="113"/>
      <c r="C46" s="113"/>
      <c r="D46" s="114"/>
      <c r="E46" s="114"/>
      <c r="F46" s="113"/>
      <c r="G46" s="113"/>
    </row>
  </sheetData>
  <sheetProtection algorithmName="SHA-512" hashValue="tT0CrY0j67Pem3zq5JRpgLKNMxUy6lAdzx/T9yFtTGa2ajMdL6E3cW05NcO6j8ImubjKxOSJA2OTCVYy0M8xwA==" saltValue="FgycXfDXxFQt9/GvVeGQCw==" spinCount="100000" sheet="1" objects="1" scenarios="1"/>
  <mergeCells count="39">
    <mergeCell ref="T11:T12"/>
    <mergeCell ref="U11:U12"/>
    <mergeCell ref="V11:V12"/>
    <mergeCell ref="W11:W12"/>
    <mergeCell ref="O10:V10"/>
    <mergeCell ref="W10:AD10"/>
    <mergeCell ref="O11:O12"/>
    <mergeCell ref="P11:P12"/>
    <mergeCell ref="Q11:Q12"/>
    <mergeCell ref="S11:S12"/>
    <mergeCell ref="AA11:AA12"/>
    <mergeCell ref="AD11:AD12"/>
    <mergeCell ref="R11:R12"/>
    <mergeCell ref="Z11:Z12"/>
    <mergeCell ref="X11:X12"/>
    <mergeCell ref="Y11:Y12"/>
    <mergeCell ref="AB11:AB12"/>
    <mergeCell ref="AC11:AC12"/>
    <mergeCell ref="AE10:AG10"/>
    <mergeCell ref="AE11:AE12"/>
    <mergeCell ref="AF11:AF12"/>
    <mergeCell ref="AG11:AG12"/>
    <mergeCell ref="C7:F8"/>
    <mergeCell ref="G7:P7"/>
    <mergeCell ref="G8:P8"/>
    <mergeCell ref="V5:X5"/>
    <mergeCell ref="U7:X7"/>
    <mergeCell ref="U8:X8"/>
    <mergeCell ref="A10:B12"/>
    <mergeCell ref="C10:C12"/>
    <mergeCell ref="D10:D12"/>
    <mergeCell ref="E10:E12"/>
    <mergeCell ref="F10:N10"/>
    <mergeCell ref="F11:F12"/>
    <mergeCell ref="G11:G12"/>
    <mergeCell ref="H11:H12"/>
    <mergeCell ref="N11:N12"/>
    <mergeCell ref="M11:M12"/>
    <mergeCell ref="I11:I12"/>
  </mergeCells>
  <dataValidations count="3">
    <dataValidation type="list" allowBlank="1" showInputMessage="1" showErrorMessage="1" sqref="L12" xr:uid="{1F7843D2-56CC-4557-984E-529DDA4F3C0A}">
      <formula1>"NO-NEIN,SI-JA,"</formula1>
    </dataValidation>
    <dataValidation type="list" allowBlank="1" showInputMessage="1" showErrorMessage="1" sqref="K12" xr:uid="{785EF69E-77A6-4BB6-8C47-0BAB2A1224F4}">
      <formula1>"NO-NEIN,4-%,10-%"</formula1>
    </dataValidation>
    <dataValidation type="list" allowBlank="1" showInputMessage="1" showErrorMessage="1" sqref="J12" xr:uid="{C723F3C9-5757-4E7B-A1A3-046B23B15CA2}">
      <formula1>"B2 (ex B),B1 (ex C),NO-NEIN,"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42C7-B1F0-4A71-ADF2-73C05568721B}">
  <dimension ref="A2:AK48"/>
  <sheetViews>
    <sheetView zoomScaleNormal="100" workbookViewId="0">
      <selection activeCell="J12" sqref="J12"/>
    </sheetView>
  </sheetViews>
  <sheetFormatPr baseColWidth="10" defaultColWidth="9.140625" defaultRowHeight="11.25" x14ac:dyDescent="0.2"/>
  <cols>
    <col min="1" max="1" width="12.42578125" style="114" customWidth="1"/>
    <col min="2" max="2" width="11.28515625" style="6" bestFit="1" customWidth="1"/>
    <col min="3" max="3" width="7.140625" style="7" customWidth="1"/>
    <col min="4" max="4" width="6.7109375" style="7" customWidth="1"/>
    <col min="5" max="5" width="11.140625" style="6" customWidth="1"/>
    <col min="6" max="6" width="9" style="6" bestFit="1" customWidth="1"/>
    <col min="7" max="7" width="12.28515625" style="6" bestFit="1" customWidth="1"/>
    <col min="8" max="9" width="12.5703125" style="6" customWidth="1"/>
    <col min="10" max="11" width="11.85546875" style="6" customWidth="1"/>
    <col min="12" max="12" width="11" style="6" customWidth="1"/>
    <col min="13" max="13" width="9.5703125" style="6" customWidth="1"/>
    <col min="14" max="14" width="10.140625" style="6" customWidth="1"/>
    <col min="15" max="15" width="11.85546875" style="6" customWidth="1"/>
    <col min="16" max="16" width="12.140625" style="6" customWidth="1"/>
    <col min="17" max="17" width="11.140625" style="6" customWidth="1"/>
    <col min="18" max="18" width="11.28515625" style="6" customWidth="1"/>
    <col min="19" max="19" width="10.140625" style="6" customWidth="1"/>
    <col min="20" max="20" width="10" style="6" customWidth="1"/>
    <col min="21" max="21" width="10.28515625" style="6" customWidth="1"/>
    <col min="22" max="22" width="12" style="6" customWidth="1"/>
    <col min="23" max="23" width="10.5703125" style="6" customWidth="1"/>
    <col min="24" max="24" width="10.7109375" style="6" customWidth="1"/>
    <col min="25" max="25" width="12.140625" style="6" customWidth="1"/>
    <col min="26" max="26" width="12" style="6" customWidth="1"/>
    <col min="27" max="27" width="13.85546875" style="6" customWidth="1"/>
    <col min="28" max="28" width="12" style="6" customWidth="1"/>
    <col min="29" max="29" width="11.5703125" style="6" customWidth="1"/>
    <col min="30" max="32" width="9.28515625" style="6" customWidth="1"/>
    <col min="33" max="33" width="2.5703125" style="6" customWidth="1"/>
    <col min="34" max="34" width="1" style="6" hidden="1" customWidth="1"/>
    <col min="35" max="35" width="16.42578125" style="6" hidden="1" customWidth="1"/>
    <col min="36" max="37" width="9.140625" style="6" hidden="1" customWidth="1"/>
    <col min="38" max="16384" width="9.140625" style="6"/>
  </cols>
  <sheetData>
    <row r="2" spans="1:37" ht="60" customHeight="1" x14ac:dyDescent="0.2">
      <c r="B2" s="7"/>
      <c r="E2" s="7"/>
      <c r="F2" s="7"/>
      <c r="G2" s="118" t="s">
        <v>0</v>
      </c>
      <c r="H2" s="67"/>
      <c r="I2" s="67"/>
      <c r="J2" s="67"/>
      <c r="K2" s="67"/>
      <c r="L2" s="67"/>
      <c r="M2" s="67"/>
      <c r="N2" s="67"/>
      <c r="O2" s="7"/>
      <c r="P2" s="147"/>
      <c r="Q2" s="7"/>
      <c r="R2" s="149"/>
      <c r="S2" s="149"/>
      <c r="T2" s="149"/>
      <c r="U2" s="149"/>
      <c r="V2" s="147"/>
      <c r="W2" s="71"/>
      <c r="X2" s="147"/>
      <c r="Y2" s="147"/>
      <c r="Z2" s="147"/>
      <c r="AA2" s="7"/>
      <c r="AB2" s="7"/>
      <c r="AC2" s="7"/>
    </row>
    <row r="3" spans="1:37" ht="18.75" customHeight="1" x14ac:dyDescent="0.2">
      <c r="B3" s="7"/>
      <c r="E3" s="7"/>
      <c r="F3" s="68"/>
      <c r="G3" s="72" t="s">
        <v>30</v>
      </c>
      <c r="H3" s="70">
        <v>46023</v>
      </c>
      <c r="J3" s="68"/>
      <c r="K3" s="68"/>
      <c r="L3" s="69"/>
      <c r="M3" s="68"/>
      <c r="N3" s="68"/>
      <c r="O3" s="68"/>
      <c r="P3" s="68"/>
      <c r="Q3" s="68"/>
      <c r="R3" s="149"/>
      <c r="S3" s="149"/>
      <c r="T3" s="149"/>
      <c r="U3" s="149"/>
      <c r="V3" s="147"/>
      <c r="W3" s="71"/>
      <c r="X3" s="147"/>
      <c r="Y3" s="147"/>
      <c r="Z3" s="147"/>
    </row>
    <row r="4" spans="1:37" ht="18.75" customHeight="1" thickBot="1" x14ac:dyDescent="0.25">
      <c r="B4" s="7"/>
      <c r="E4" s="7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7"/>
      <c r="U4" s="7"/>
      <c r="V4" s="7"/>
      <c r="W4" s="7"/>
      <c r="X4" s="7"/>
      <c r="Y4" s="7"/>
      <c r="Z4" s="7"/>
    </row>
    <row r="5" spans="1:37" s="12" customFormat="1" ht="15.75" customHeight="1" thickBot="1" x14ac:dyDescent="0.25">
      <c r="A5" s="120"/>
      <c r="B5" s="11"/>
      <c r="C5" s="11"/>
      <c r="D5" s="11"/>
      <c r="E5" s="11"/>
      <c r="F5" s="7"/>
      <c r="G5" s="7"/>
      <c r="H5" s="7"/>
      <c r="I5" s="7"/>
      <c r="J5" s="7"/>
      <c r="K5" s="7"/>
      <c r="L5" s="7"/>
      <c r="M5" s="7"/>
      <c r="N5" s="7"/>
      <c r="O5" s="7"/>
      <c r="P5" s="176"/>
      <c r="Q5" s="7"/>
      <c r="R5" s="117"/>
      <c r="S5" s="275" t="s">
        <v>77</v>
      </c>
      <c r="T5" s="276"/>
      <c r="U5" s="283"/>
      <c r="V5" s="7"/>
      <c r="W5" s="7"/>
      <c r="X5" s="7"/>
      <c r="Y5" s="7"/>
      <c r="Z5" s="7"/>
      <c r="AA5" s="7"/>
      <c r="AB5" s="7"/>
    </row>
    <row r="6" spans="1:37" s="12" customFormat="1" ht="16.5" customHeight="1" thickBot="1" x14ac:dyDescent="0.25">
      <c r="A6" s="120"/>
      <c r="B6" s="11"/>
      <c r="C6" s="11"/>
      <c r="D6" s="11"/>
      <c r="E6" s="11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37" ht="22.5" customHeight="1" x14ac:dyDescent="0.2">
      <c r="B7" s="239" t="s">
        <v>88</v>
      </c>
      <c r="C7" s="240"/>
      <c r="D7" s="240"/>
      <c r="E7" s="241"/>
      <c r="F7" s="245" t="s">
        <v>70</v>
      </c>
      <c r="G7" s="246"/>
      <c r="H7" s="246"/>
      <c r="I7" s="246"/>
      <c r="J7" s="246"/>
      <c r="K7" s="246"/>
      <c r="L7" s="246"/>
      <c r="M7" s="246"/>
      <c r="N7" s="247"/>
      <c r="P7" s="115"/>
      <c r="Q7" s="115"/>
      <c r="R7" s="248" t="s">
        <v>75</v>
      </c>
      <c r="S7" s="249"/>
      <c r="T7" s="249"/>
      <c r="U7" s="250"/>
      <c r="V7" s="7"/>
      <c r="W7" s="7"/>
      <c r="X7" s="7"/>
      <c r="Y7" s="7"/>
      <c r="AC7" s="12"/>
    </row>
    <row r="8" spans="1:37" ht="21" customHeight="1" thickBot="1" x14ac:dyDescent="0.25">
      <c r="B8" s="242"/>
      <c r="C8" s="243"/>
      <c r="D8" s="243"/>
      <c r="E8" s="244"/>
      <c r="F8" s="251" t="s">
        <v>69</v>
      </c>
      <c r="G8" s="252"/>
      <c r="H8" s="252"/>
      <c r="I8" s="252"/>
      <c r="J8" s="252"/>
      <c r="K8" s="252"/>
      <c r="L8" s="252"/>
      <c r="M8" s="252"/>
      <c r="N8" s="253"/>
      <c r="P8" s="115"/>
      <c r="Q8" s="115"/>
      <c r="R8" s="254" t="s">
        <v>74</v>
      </c>
      <c r="S8" s="255"/>
      <c r="T8" s="255"/>
      <c r="U8" s="256"/>
      <c r="V8" s="27">
        <f>Data!H13</f>
        <v>42.35</v>
      </c>
      <c r="AC8" s="12"/>
    </row>
    <row r="9" spans="1:37" ht="18.75" customHeight="1" thickBot="1" x14ac:dyDescent="0.25">
      <c r="B9" s="7"/>
      <c r="E9" s="28"/>
      <c r="F9" s="38"/>
      <c r="G9" s="38"/>
      <c r="H9" s="38"/>
      <c r="I9" s="38"/>
      <c r="J9" s="38"/>
      <c r="K9" s="38"/>
      <c r="L9" s="39"/>
      <c r="M9" s="40">
        <f>12</f>
        <v>12</v>
      </c>
      <c r="N9" s="7"/>
      <c r="O9" s="7"/>
      <c r="P9" s="7"/>
      <c r="Q9" s="7"/>
      <c r="R9" s="7"/>
      <c r="S9" s="16"/>
      <c r="T9" s="40">
        <v>365</v>
      </c>
      <c r="U9" s="16"/>
      <c r="V9" s="16"/>
      <c r="W9" s="16"/>
      <c r="X9" s="16"/>
      <c r="Y9" s="16"/>
      <c r="Z9" s="16">
        <v>365</v>
      </c>
      <c r="AA9" s="75" t="s">
        <v>73</v>
      </c>
      <c r="AC9" s="75"/>
    </row>
    <row r="10" spans="1:37" s="8" customFormat="1" ht="23.25" customHeight="1" thickBot="1" x14ac:dyDescent="0.25">
      <c r="A10" s="233" t="s">
        <v>84</v>
      </c>
      <c r="B10" s="257" t="s">
        <v>1</v>
      </c>
      <c r="C10" s="258" t="s">
        <v>2</v>
      </c>
      <c r="D10" s="261" t="s">
        <v>3</v>
      </c>
      <c r="E10" s="264" t="s">
        <v>6</v>
      </c>
      <c r="F10" s="265"/>
      <c r="G10" s="265"/>
      <c r="H10" s="265"/>
      <c r="I10" s="265"/>
      <c r="J10" s="265"/>
      <c r="K10" s="265"/>
      <c r="L10" s="266"/>
      <c r="M10" s="225" t="s">
        <v>54</v>
      </c>
      <c r="N10" s="225"/>
      <c r="O10" s="225"/>
      <c r="P10" s="225"/>
      <c r="Q10" s="225"/>
      <c r="R10" s="225"/>
      <c r="S10" s="225"/>
      <c r="T10" s="224" t="str">
        <f>CONCATENATE("GIORNALIERO - TÄGLICH  
(",T9," giorni/Tage)")</f>
        <v>GIORNALIERO - TÄGLICH  
(365 giorni/Tage)</v>
      </c>
      <c r="U10" s="225"/>
      <c r="V10" s="225"/>
      <c r="W10" s="225"/>
      <c r="X10" s="225"/>
      <c r="Y10" s="225"/>
      <c r="Z10" s="226"/>
      <c r="AA10" s="215" t="s">
        <v>53</v>
      </c>
      <c r="AB10" s="216"/>
      <c r="AC10" s="217"/>
      <c r="AD10" s="64"/>
      <c r="AE10" s="64"/>
      <c r="AF10" s="64"/>
      <c r="AG10" s="64"/>
      <c r="AH10" s="64"/>
    </row>
    <row r="11" spans="1:37" s="8" customFormat="1" ht="27" x14ac:dyDescent="0.2">
      <c r="A11" s="234"/>
      <c r="B11" s="227"/>
      <c r="C11" s="259"/>
      <c r="D11" s="262"/>
      <c r="E11" s="257" t="s">
        <v>4</v>
      </c>
      <c r="F11" s="284" t="s">
        <v>5</v>
      </c>
      <c r="G11" s="284" t="s">
        <v>55</v>
      </c>
      <c r="H11" s="112" t="s">
        <v>91</v>
      </c>
      <c r="I11" s="112" t="s">
        <v>64</v>
      </c>
      <c r="J11" s="112" t="s">
        <v>59</v>
      </c>
      <c r="K11" s="267" t="s">
        <v>83</v>
      </c>
      <c r="L11" s="280" t="s">
        <v>9</v>
      </c>
      <c r="M11" s="295" t="s">
        <v>4</v>
      </c>
      <c r="N11" s="220" t="s">
        <v>5</v>
      </c>
      <c r="O11" s="220" t="s">
        <v>55</v>
      </c>
      <c r="P11" s="214" t="s">
        <v>91</v>
      </c>
      <c r="Q11" s="205" t="s">
        <v>64</v>
      </c>
      <c r="R11" s="209" t="s">
        <v>59</v>
      </c>
      <c r="S11" s="258" t="s">
        <v>9</v>
      </c>
      <c r="T11" s="273" t="s">
        <v>4</v>
      </c>
      <c r="U11" s="267" t="s">
        <v>5</v>
      </c>
      <c r="V11" s="267" t="s">
        <v>55</v>
      </c>
      <c r="W11" s="214" t="s">
        <v>91</v>
      </c>
      <c r="X11" s="214" t="s">
        <v>64</v>
      </c>
      <c r="Y11" s="207" t="s">
        <v>67</v>
      </c>
      <c r="Z11" s="274" t="s">
        <v>9</v>
      </c>
      <c r="AA11" s="294" t="s">
        <v>50</v>
      </c>
      <c r="AB11" s="292" t="s">
        <v>51</v>
      </c>
      <c r="AC11" s="293" t="s">
        <v>52</v>
      </c>
      <c r="AD11" s="65"/>
      <c r="AE11" s="65"/>
      <c r="AF11" s="65"/>
      <c r="AG11" s="65"/>
      <c r="AH11" s="65"/>
      <c r="AI11" s="143" t="s">
        <v>56</v>
      </c>
      <c r="AJ11" s="101" t="s">
        <v>64</v>
      </c>
      <c r="AK11" s="101"/>
    </row>
    <row r="12" spans="1:37" s="9" customFormat="1" ht="14.25" customHeight="1" thickBot="1" x14ac:dyDescent="0.25">
      <c r="A12" s="235"/>
      <c r="B12" s="219"/>
      <c r="C12" s="260"/>
      <c r="D12" s="263"/>
      <c r="E12" s="219"/>
      <c r="F12" s="221"/>
      <c r="G12" s="221"/>
      <c r="H12" s="200" t="s">
        <v>72</v>
      </c>
      <c r="I12" s="200" t="s">
        <v>60</v>
      </c>
      <c r="J12" s="200" t="s">
        <v>60</v>
      </c>
      <c r="K12" s="204"/>
      <c r="L12" s="223"/>
      <c r="M12" s="282"/>
      <c r="N12" s="221"/>
      <c r="O12" s="221"/>
      <c r="P12" s="206"/>
      <c r="Q12" s="206"/>
      <c r="R12" s="208"/>
      <c r="S12" s="260"/>
      <c r="T12" s="228"/>
      <c r="U12" s="204"/>
      <c r="V12" s="204"/>
      <c r="W12" s="206"/>
      <c r="X12" s="206"/>
      <c r="Y12" s="208"/>
      <c r="Z12" s="211"/>
      <c r="AA12" s="213"/>
      <c r="AB12" s="230"/>
      <c r="AC12" s="232"/>
      <c r="AD12" s="65"/>
      <c r="AE12" s="65"/>
      <c r="AF12" s="65"/>
      <c r="AG12" s="65"/>
      <c r="AH12" s="65"/>
      <c r="AI12" s="53" t="s">
        <v>57</v>
      </c>
      <c r="AJ12" s="102" t="s">
        <v>65</v>
      </c>
      <c r="AK12" s="102" t="s">
        <v>68</v>
      </c>
    </row>
    <row r="13" spans="1:37" ht="14.1" customHeight="1" x14ac:dyDescent="0.2">
      <c r="A13" s="144">
        <v>0</v>
      </c>
      <c r="B13" s="87" t="s">
        <v>7</v>
      </c>
      <c r="C13" s="78">
        <v>0</v>
      </c>
      <c r="D13" s="96">
        <v>0</v>
      </c>
      <c r="E13" s="178">
        <v>18738.240000000002</v>
      </c>
      <c r="F13" s="183">
        <v>22673.88</v>
      </c>
      <c r="G13" s="60">
        <v>1440</v>
      </c>
      <c r="H13" s="160">
        <f>IF($H$12="NO-NEIN",-1080,IF($H$12="B2 (ex B)",-540,IF($I$12=";C1 (ex A)",0,0)))</f>
        <v>0</v>
      </c>
      <c r="I13" s="179">
        <f>IF($I$12="4-%",$AJ$13,IF($I$12="10-%",$AK$13,IF($I$12="NO-NEIN",0,0)))</f>
        <v>0</v>
      </c>
      <c r="J13" s="73">
        <f>IF($J$12="NO-NEIN",0,IF($J$12="SI-JA",AI13,0))</f>
        <v>0</v>
      </c>
      <c r="K13" s="73">
        <f>+(E13+F13+J13)/12</f>
        <v>3451.01</v>
      </c>
      <c r="L13" s="52">
        <f>SUM(E13:K13)</f>
        <v>46303.130000000005</v>
      </c>
      <c r="M13" s="186">
        <f t="shared" ref="M13:M39" si="0">E13/$M$9</f>
        <v>1561.5200000000002</v>
      </c>
      <c r="N13" s="106">
        <f t="shared" ref="N13:N39" si="1">F13/$M$9</f>
        <v>1889.49</v>
      </c>
      <c r="O13" s="106">
        <f t="shared" ref="O13:O39" si="2">G13/$M$9</f>
        <v>120</v>
      </c>
      <c r="P13" s="171">
        <f>H13/$M$9</f>
        <v>0</v>
      </c>
      <c r="Q13" s="106">
        <f t="shared" ref="Q13:Q39" si="3">I13/$M$9</f>
        <v>0</v>
      </c>
      <c r="R13" s="106">
        <f t="shared" ref="R13:R39" si="4">+J13/12</f>
        <v>0</v>
      </c>
      <c r="S13" s="191">
        <f>SUM(M13:R13)</f>
        <v>3571.01</v>
      </c>
      <c r="T13" s="167">
        <f t="shared" ref="T13:T39" si="5">E13/$T$9</f>
        <v>51.33764383561644</v>
      </c>
      <c r="U13" s="168">
        <f t="shared" ref="U13:U39" si="6">F13/$T$9</f>
        <v>62.120219178082195</v>
      </c>
      <c r="V13" s="168">
        <f t="shared" ref="V13:V39" si="7">G13/$T$9</f>
        <v>3.9452054794520546</v>
      </c>
      <c r="W13" s="169">
        <f>H13/$T$9</f>
        <v>0</v>
      </c>
      <c r="X13" s="164">
        <f>I13/$T$9</f>
        <v>0</v>
      </c>
      <c r="Y13" s="106">
        <f>+J13/$T$9</f>
        <v>0</v>
      </c>
      <c r="Z13" s="194">
        <f t="shared" ref="Z13:Z39" si="8">SUM(T13:Y13)</f>
        <v>117.4030684931507</v>
      </c>
      <c r="AA13" s="184">
        <f>(M13+N13)/160*1.25</f>
        <v>26.961015625000002</v>
      </c>
      <c r="AB13" s="181">
        <f t="shared" ref="AB13:AB39" si="9">(M13+N13)/160*1.5</f>
        <v>32.353218749999996</v>
      </c>
      <c r="AC13" s="182">
        <f t="shared" ref="AC13:AC39" si="10">(M13+N13)/160*1.55</f>
        <v>33.431659375000002</v>
      </c>
      <c r="AD13" s="18"/>
      <c r="AE13" s="18"/>
      <c r="AF13" s="18"/>
      <c r="AG13" s="18"/>
      <c r="AH13" s="18"/>
      <c r="AI13" s="6">
        <f t="shared" ref="AI13:AI39" si="11">+E13/100*11</f>
        <v>2061.2064</v>
      </c>
      <c r="AJ13" s="107">
        <f>+E13/100*4</f>
        <v>749.52960000000007</v>
      </c>
      <c r="AK13" s="107">
        <f>+E13/100*10</f>
        <v>1873.8240000000001</v>
      </c>
    </row>
    <row r="14" spans="1:37" ht="14.1" customHeight="1" x14ac:dyDescent="0.2">
      <c r="A14" s="144">
        <v>2</v>
      </c>
      <c r="B14" s="88">
        <v>0.06</v>
      </c>
      <c r="C14" s="78">
        <v>1</v>
      </c>
      <c r="D14" s="96">
        <v>0</v>
      </c>
      <c r="E14" s="99">
        <v>19862.53</v>
      </c>
      <c r="F14" s="77">
        <v>22673.88</v>
      </c>
      <c r="G14" s="146">
        <v>1440</v>
      </c>
      <c r="H14" s="160">
        <f t="shared" ref="H14:H39" si="12">IF($H$12="NO-NEIN",-1080,IF($H$12="B2 (ex B)",-540,IF($I$12=";C1 (ex A)",0,0)))</f>
        <v>0</v>
      </c>
      <c r="I14" s="83">
        <f t="shared" ref="I14:I39" si="13">IF($I$12="4-%",750.53,IF($I$12="10-%",1874.82,0))</f>
        <v>0</v>
      </c>
      <c r="J14" s="73">
        <f t="shared" ref="J14:J39" si="14">IF($J$12="NO-NEIN",0,IF($J$12="SI-JA",AI14,0))</f>
        <v>0</v>
      </c>
      <c r="K14" s="73">
        <f t="shared" ref="K14:K39" si="15">+(E14+F14+J14)/12</f>
        <v>3544.7008333333338</v>
      </c>
      <c r="L14" s="52">
        <f t="shared" ref="L14:L39" si="16">SUM(E14:K14)</f>
        <v>47521.11083333334</v>
      </c>
      <c r="M14" s="86">
        <f t="shared" si="0"/>
        <v>1655.2108333333333</v>
      </c>
      <c r="N14" s="20">
        <f t="shared" si="1"/>
        <v>1889.49</v>
      </c>
      <c r="O14" s="20">
        <f t="shared" si="2"/>
        <v>120</v>
      </c>
      <c r="P14" s="171">
        <f t="shared" ref="P14:P39" si="17">H14/$M$9</f>
        <v>0</v>
      </c>
      <c r="Q14" s="20">
        <f t="shared" si="3"/>
        <v>0</v>
      </c>
      <c r="R14" s="20">
        <f t="shared" si="4"/>
        <v>0</v>
      </c>
      <c r="S14" s="192">
        <f t="shared" ref="S14:S39" si="18">SUM(M14:R14)</f>
        <v>3664.7008333333333</v>
      </c>
      <c r="T14" s="54">
        <f t="shared" si="5"/>
        <v>54.417890410958904</v>
      </c>
      <c r="U14" s="55">
        <f t="shared" si="6"/>
        <v>62.120219178082195</v>
      </c>
      <c r="V14" s="55">
        <f t="shared" si="7"/>
        <v>3.9452054794520546</v>
      </c>
      <c r="W14" s="169">
        <f t="shared" ref="W14:W39" si="19">H14/$T$9</f>
        <v>0</v>
      </c>
      <c r="X14" s="150">
        <f t="shared" ref="X14:X39" si="20">I14/$T$9</f>
        <v>0</v>
      </c>
      <c r="Y14" s="20">
        <f t="shared" ref="Y14:Y39" si="21">+J14/$T$9</f>
        <v>0</v>
      </c>
      <c r="Z14" s="195">
        <f t="shared" si="8"/>
        <v>120.48331506849316</v>
      </c>
      <c r="AA14" s="103">
        <f t="shared" ref="AA14:AA39" si="22">(M14+N14)/160*1.25</f>
        <v>27.692975260416667</v>
      </c>
      <c r="AB14" s="19">
        <f t="shared" si="9"/>
        <v>33.231570312499997</v>
      </c>
      <c r="AC14" s="48">
        <f t="shared" si="10"/>
        <v>34.339289322916663</v>
      </c>
      <c r="AD14" s="18"/>
      <c r="AE14" s="18"/>
      <c r="AF14" s="18"/>
      <c r="AG14" s="18"/>
      <c r="AH14" s="18"/>
      <c r="AI14" s="6">
        <f t="shared" si="11"/>
        <v>2184.8782999999999</v>
      </c>
    </row>
    <row r="15" spans="1:37" ht="14.1" customHeight="1" x14ac:dyDescent="0.2">
      <c r="A15" s="144">
        <v>4</v>
      </c>
      <c r="B15" s="87"/>
      <c r="C15" s="78">
        <v>2</v>
      </c>
      <c r="D15" s="96">
        <v>0</v>
      </c>
      <c r="E15" s="99">
        <v>20986.83</v>
      </c>
      <c r="F15" s="77">
        <v>22673.88</v>
      </c>
      <c r="G15" s="146">
        <v>1440</v>
      </c>
      <c r="H15" s="160">
        <f t="shared" si="12"/>
        <v>0</v>
      </c>
      <c r="I15" s="83">
        <f t="shared" si="13"/>
        <v>0</v>
      </c>
      <c r="J15" s="73">
        <f t="shared" si="14"/>
        <v>0</v>
      </c>
      <c r="K15" s="73">
        <f t="shared" si="15"/>
        <v>3638.3925000000004</v>
      </c>
      <c r="L15" s="43">
        <f t="shared" si="16"/>
        <v>48739.102500000008</v>
      </c>
      <c r="M15" s="86">
        <f t="shared" si="0"/>
        <v>1748.9025000000001</v>
      </c>
      <c r="N15" s="20">
        <f t="shared" si="1"/>
        <v>1889.49</v>
      </c>
      <c r="O15" s="20">
        <f t="shared" si="2"/>
        <v>120</v>
      </c>
      <c r="P15" s="171">
        <f t="shared" si="17"/>
        <v>0</v>
      </c>
      <c r="Q15" s="20">
        <f t="shared" si="3"/>
        <v>0</v>
      </c>
      <c r="R15" s="20">
        <f t="shared" si="4"/>
        <v>0</v>
      </c>
      <c r="S15" s="192">
        <f t="shared" si="18"/>
        <v>3758.3924999999999</v>
      </c>
      <c r="T15" s="54">
        <f t="shared" si="5"/>
        <v>57.498164383561651</v>
      </c>
      <c r="U15" s="55">
        <f t="shared" si="6"/>
        <v>62.120219178082195</v>
      </c>
      <c r="V15" s="55">
        <f t="shared" si="7"/>
        <v>3.9452054794520546</v>
      </c>
      <c r="W15" s="169">
        <f t="shared" si="19"/>
        <v>0</v>
      </c>
      <c r="X15" s="150">
        <f t="shared" si="20"/>
        <v>0</v>
      </c>
      <c r="Y15" s="20">
        <f t="shared" si="21"/>
        <v>0</v>
      </c>
      <c r="Z15" s="195">
        <f t="shared" si="8"/>
        <v>123.5635890410959</v>
      </c>
      <c r="AA15" s="103">
        <f t="shared" si="22"/>
        <v>28.424941406249999</v>
      </c>
      <c r="AB15" s="19">
        <f t="shared" si="9"/>
        <v>34.109929687499999</v>
      </c>
      <c r="AC15" s="48">
        <f t="shared" si="10"/>
        <v>35.246927343750002</v>
      </c>
      <c r="AD15" s="18"/>
      <c r="AE15" s="18"/>
      <c r="AF15" s="18"/>
      <c r="AG15" s="18"/>
      <c r="AH15" s="18"/>
      <c r="AI15" s="6">
        <f t="shared" si="11"/>
        <v>2308.5513000000001</v>
      </c>
    </row>
    <row r="16" spans="1:37" ht="14.1" customHeight="1" x14ac:dyDescent="0.2">
      <c r="A16" s="144">
        <v>6</v>
      </c>
      <c r="B16" s="87"/>
      <c r="C16" s="78">
        <v>3</v>
      </c>
      <c r="D16" s="96">
        <v>0</v>
      </c>
      <c r="E16" s="99">
        <v>22111.119999999999</v>
      </c>
      <c r="F16" s="77">
        <v>22673.88</v>
      </c>
      <c r="G16" s="146">
        <v>1440</v>
      </c>
      <c r="H16" s="160">
        <f t="shared" si="12"/>
        <v>0</v>
      </c>
      <c r="I16" s="83">
        <f t="shared" si="13"/>
        <v>0</v>
      </c>
      <c r="J16" s="73">
        <f t="shared" si="14"/>
        <v>0</v>
      </c>
      <c r="K16" s="73">
        <f t="shared" si="15"/>
        <v>3732.0833333333335</v>
      </c>
      <c r="L16" s="52">
        <f t="shared" si="16"/>
        <v>49957.083333333336</v>
      </c>
      <c r="M16" s="86">
        <f t="shared" si="0"/>
        <v>1842.5933333333332</v>
      </c>
      <c r="N16" s="20">
        <f t="shared" si="1"/>
        <v>1889.49</v>
      </c>
      <c r="O16" s="20">
        <f t="shared" si="2"/>
        <v>120</v>
      </c>
      <c r="P16" s="171">
        <f t="shared" si="17"/>
        <v>0</v>
      </c>
      <c r="Q16" s="20">
        <f t="shared" si="3"/>
        <v>0</v>
      </c>
      <c r="R16" s="20">
        <f t="shared" si="4"/>
        <v>0</v>
      </c>
      <c r="S16" s="192">
        <f t="shared" si="18"/>
        <v>3852.083333333333</v>
      </c>
      <c r="T16" s="54">
        <f t="shared" si="5"/>
        <v>60.578410958904108</v>
      </c>
      <c r="U16" s="55">
        <f t="shared" si="6"/>
        <v>62.120219178082195</v>
      </c>
      <c r="V16" s="55">
        <f t="shared" si="7"/>
        <v>3.9452054794520546</v>
      </c>
      <c r="W16" s="169">
        <f t="shared" si="19"/>
        <v>0</v>
      </c>
      <c r="X16" s="150">
        <f t="shared" si="20"/>
        <v>0</v>
      </c>
      <c r="Y16" s="20">
        <f t="shared" si="21"/>
        <v>0</v>
      </c>
      <c r="Z16" s="195">
        <f t="shared" si="8"/>
        <v>126.64383561643837</v>
      </c>
      <c r="AA16" s="103">
        <f t="shared" si="22"/>
        <v>29.156901041666664</v>
      </c>
      <c r="AB16" s="19">
        <f t="shared" si="9"/>
        <v>34.98828125</v>
      </c>
      <c r="AC16" s="48">
        <f t="shared" si="10"/>
        <v>36.154557291666663</v>
      </c>
      <c r="AD16" s="18"/>
      <c r="AE16" s="18"/>
      <c r="AF16" s="18"/>
      <c r="AG16" s="18"/>
      <c r="AH16" s="18"/>
      <c r="AI16" s="6">
        <f t="shared" si="11"/>
        <v>2432.2231999999999</v>
      </c>
    </row>
    <row r="17" spans="1:35" ht="14.1" customHeight="1" x14ac:dyDescent="0.2">
      <c r="A17" s="144">
        <v>8</v>
      </c>
      <c r="B17" s="87" t="s">
        <v>8</v>
      </c>
      <c r="C17" s="78">
        <v>0</v>
      </c>
      <c r="D17" s="96">
        <v>0</v>
      </c>
      <c r="E17" s="108">
        <v>24321.51</v>
      </c>
      <c r="F17" s="77">
        <v>22673.88</v>
      </c>
      <c r="G17" s="146">
        <v>1440</v>
      </c>
      <c r="H17" s="160">
        <f t="shared" si="12"/>
        <v>0</v>
      </c>
      <c r="I17" s="83">
        <f t="shared" si="13"/>
        <v>0</v>
      </c>
      <c r="J17" s="73">
        <f t="shared" si="14"/>
        <v>0</v>
      </c>
      <c r="K17" s="73">
        <f t="shared" si="15"/>
        <v>3916.2824999999998</v>
      </c>
      <c r="L17" s="52">
        <f t="shared" si="16"/>
        <v>52351.672500000001</v>
      </c>
      <c r="M17" s="86">
        <f t="shared" si="0"/>
        <v>2026.7924999999998</v>
      </c>
      <c r="N17" s="20">
        <f t="shared" si="1"/>
        <v>1889.49</v>
      </c>
      <c r="O17" s="20">
        <f t="shared" si="2"/>
        <v>120</v>
      </c>
      <c r="P17" s="171">
        <f t="shared" si="17"/>
        <v>0</v>
      </c>
      <c r="Q17" s="20">
        <f t="shared" si="3"/>
        <v>0</v>
      </c>
      <c r="R17" s="20">
        <f t="shared" si="4"/>
        <v>0</v>
      </c>
      <c r="S17" s="192">
        <f t="shared" si="18"/>
        <v>4036.2824999999998</v>
      </c>
      <c r="T17" s="54">
        <f t="shared" si="5"/>
        <v>66.634273972602742</v>
      </c>
      <c r="U17" s="55">
        <f t="shared" si="6"/>
        <v>62.120219178082195</v>
      </c>
      <c r="V17" s="55">
        <f t="shared" si="7"/>
        <v>3.9452054794520546</v>
      </c>
      <c r="W17" s="169">
        <f t="shared" si="19"/>
        <v>0</v>
      </c>
      <c r="X17" s="150">
        <f t="shared" si="20"/>
        <v>0</v>
      </c>
      <c r="Y17" s="20">
        <f t="shared" si="21"/>
        <v>0</v>
      </c>
      <c r="Z17" s="195">
        <f t="shared" si="8"/>
        <v>132.69969863013699</v>
      </c>
      <c r="AA17" s="103">
        <f t="shared" si="22"/>
        <v>30.595957031249998</v>
      </c>
      <c r="AB17" s="19">
        <f t="shared" si="9"/>
        <v>36.715148437499998</v>
      </c>
      <c r="AC17" s="48">
        <f t="shared" si="10"/>
        <v>37.938986718750002</v>
      </c>
      <c r="AD17" s="18"/>
      <c r="AE17" s="18"/>
      <c r="AF17" s="18"/>
      <c r="AG17" s="18"/>
      <c r="AH17" s="18"/>
      <c r="AI17" s="6">
        <f t="shared" si="11"/>
        <v>2675.3660999999997</v>
      </c>
    </row>
    <row r="18" spans="1:35" ht="14.1" customHeight="1" x14ac:dyDescent="0.2">
      <c r="A18" s="144">
        <v>10</v>
      </c>
      <c r="B18" s="88">
        <v>0.03</v>
      </c>
      <c r="C18" s="78"/>
      <c r="D18" s="96">
        <v>1</v>
      </c>
      <c r="E18" s="99">
        <v>25051.16</v>
      </c>
      <c r="F18" s="77">
        <v>22673.88</v>
      </c>
      <c r="G18" s="146">
        <v>1440</v>
      </c>
      <c r="H18" s="160">
        <f t="shared" si="12"/>
        <v>0</v>
      </c>
      <c r="I18" s="83">
        <f t="shared" si="13"/>
        <v>0</v>
      </c>
      <c r="J18" s="73">
        <f t="shared" si="14"/>
        <v>0</v>
      </c>
      <c r="K18" s="73">
        <f t="shared" si="15"/>
        <v>3977.0866666666666</v>
      </c>
      <c r="L18" s="52">
        <f t="shared" si="16"/>
        <v>53142.126666666671</v>
      </c>
      <c r="M18" s="86">
        <f t="shared" si="0"/>
        <v>2087.5966666666668</v>
      </c>
      <c r="N18" s="20">
        <f t="shared" si="1"/>
        <v>1889.49</v>
      </c>
      <c r="O18" s="20">
        <f t="shared" si="2"/>
        <v>120</v>
      </c>
      <c r="P18" s="171">
        <f t="shared" si="17"/>
        <v>0</v>
      </c>
      <c r="Q18" s="20">
        <f t="shared" si="3"/>
        <v>0</v>
      </c>
      <c r="R18" s="20">
        <f t="shared" si="4"/>
        <v>0</v>
      </c>
      <c r="S18" s="192">
        <f t="shared" si="18"/>
        <v>4097.086666666667</v>
      </c>
      <c r="T18" s="54">
        <f t="shared" si="5"/>
        <v>68.633315068493147</v>
      </c>
      <c r="U18" s="55">
        <f t="shared" si="6"/>
        <v>62.120219178082195</v>
      </c>
      <c r="V18" s="55">
        <f t="shared" si="7"/>
        <v>3.9452054794520546</v>
      </c>
      <c r="W18" s="169">
        <f t="shared" si="19"/>
        <v>0</v>
      </c>
      <c r="X18" s="150">
        <f t="shared" si="20"/>
        <v>0</v>
      </c>
      <c r="Y18" s="20">
        <f t="shared" si="21"/>
        <v>0</v>
      </c>
      <c r="Z18" s="195">
        <f t="shared" si="8"/>
        <v>134.69873972602738</v>
      </c>
      <c r="AA18" s="103">
        <f t="shared" si="22"/>
        <v>31.070989583333336</v>
      </c>
      <c r="AB18" s="19">
        <f t="shared" si="9"/>
        <v>37.285187500000006</v>
      </c>
      <c r="AC18" s="48">
        <f t="shared" si="10"/>
        <v>38.528027083333342</v>
      </c>
      <c r="AD18" s="18"/>
      <c r="AE18" s="18"/>
      <c r="AF18" s="18"/>
      <c r="AG18" s="18"/>
      <c r="AH18" s="18"/>
      <c r="AI18" s="6">
        <f t="shared" si="11"/>
        <v>2755.6275999999998</v>
      </c>
    </row>
    <row r="19" spans="1:35" ht="14.1" customHeight="1" x14ac:dyDescent="0.2">
      <c r="A19" s="144">
        <v>12</v>
      </c>
      <c r="B19" s="87"/>
      <c r="C19" s="78"/>
      <c r="D19" s="96">
        <v>2</v>
      </c>
      <c r="E19" s="99">
        <v>25780.799999999999</v>
      </c>
      <c r="F19" s="77">
        <v>22673.88</v>
      </c>
      <c r="G19" s="146">
        <v>1440</v>
      </c>
      <c r="H19" s="160">
        <f t="shared" si="12"/>
        <v>0</v>
      </c>
      <c r="I19" s="83">
        <f t="shared" si="13"/>
        <v>0</v>
      </c>
      <c r="J19" s="73">
        <f t="shared" si="14"/>
        <v>0</v>
      </c>
      <c r="K19" s="73">
        <f t="shared" si="15"/>
        <v>4037.89</v>
      </c>
      <c r="L19" s="52">
        <f t="shared" si="16"/>
        <v>53932.57</v>
      </c>
      <c r="M19" s="86">
        <f t="shared" si="0"/>
        <v>2148.4</v>
      </c>
      <c r="N19" s="20">
        <f t="shared" si="1"/>
        <v>1889.49</v>
      </c>
      <c r="O19" s="20">
        <f t="shared" si="2"/>
        <v>120</v>
      </c>
      <c r="P19" s="171">
        <f t="shared" si="17"/>
        <v>0</v>
      </c>
      <c r="Q19" s="20">
        <f t="shared" si="3"/>
        <v>0</v>
      </c>
      <c r="R19" s="20">
        <f t="shared" si="4"/>
        <v>0</v>
      </c>
      <c r="S19" s="192">
        <f t="shared" si="18"/>
        <v>4157.8900000000003</v>
      </c>
      <c r="T19" s="54">
        <f t="shared" si="5"/>
        <v>70.632328767123283</v>
      </c>
      <c r="U19" s="55">
        <f t="shared" si="6"/>
        <v>62.120219178082195</v>
      </c>
      <c r="V19" s="55">
        <f t="shared" si="7"/>
        <v>3.9452054794520546</v>
      </c>
      <c r="W19" s="169">
        <f t="shared" si="19"/>
        <v>0</v>
      </c>
      <c r="X19" s="150">
        <f t="shared" si="20"/>
        <v>0</v>
      </c>
      <c r="Y19" s="20">
        <f t="shared" si="21"/>
        <v>0</v>
      </c>
      <c r="Z19" s="195">
        <f t="shared" si="8"/>
        <v>136.69775342465755</v>
      </c>
      <c r="AA19" s="103">
        <f t="shared" si="22"/>
        <v>31.546015625000003</v>
      </c>
      <c r="AB19" s="19">
        <f t="shared" si="9"/>
        <v>37.855218750000006</v>
      </c>
      <c r="AC19" s="48">
        <f t="shared" si="10"/>
        <v>39.117059375000004</v>
      </c>
      <c r="AD19" s="18"/>
      <c r="AE19" s="18"/>
      <c r="AF19" s="18"/>
      <c r="AG19" s="18"/>
      <c r="AH19" s="18"/>
      <c r="AI19" s="6">
        <f t="shared" si="11"/>
        <v>2835.8879999999999</v>
      </c>
    </row>
    <row r="20" spans="1:35" ht="14.1" customHeight="1" x14ac:dyDescent="0.2">
      <c r="A20" s="144">
        <v>14</v>
      </c>
      <c r="B20" s="87"/>
      <c r="C20" s="78"/>
      <c r="D20" s="96">
        <v>3</v>
      </c>
      <c r="E20" s="99">
        <v>26510.45</v>
      </c>
      <c r="F20" s="77">
        <v>22673.88</v>
      </c>
      <c r="G20" s="146">
        <v>1440</v>
      </c>
      <c r="H20" s="160">
        <f t="shared" si="12"/>
        <v>0</v>
      </c>
      <c r="I20" s="83">
        <f t="shared" si="13"/>
        <v>0</v>
      </c>
      <c r="J20" s="73">
        <f t="shared" si="14"/>
        <v>0</v>
      </c>
      <c r="K20" s="73">
        <f t="shared" si="15"/>
        <v>4098.6941666666671</v>
      </c>
      <c r="L20" s="52">
        <f t="shared" si="16"/>
        <v>54723.02416666667</v>
      </c>
      <c r="M20" s="86">
        <f t="shared" si="0"/>
        <v>2209.2041666666669</v>
      </c>
      <c r="N20" s="20">
        <f t="shared" si="1"/>
        <v>1889.49</v>
      </c>
      <c r="O20" s="20">
        <f t="shared" si="2"/>
        <v>120</v>
      </c>
      <c r="P20" s="171">
        <f t="shared" si="17"/>
        <v>0</v>
      </c>
      <c r="Q20" s="20">
        <f t="shared" si="3"/>
        <v>0</v>
      </c>
      <c r="R20" s="20">
        <f t="shared" si="4"/>
        <v>0</v>
      </c>
      <c r="S20" s="192">
        <f t="shared" si="18"/>
        <v>4218.6941666666671</v>
      </c>
      <c r="T20" s="54">
        <f t="shared" si="5"/>
        <v>72.631369863013703</v>
      </c>
      <c r="U20" s="55">
        <f t="shared" si="6"/>
        <v>62.120219178082195</v>
      </c>
      <c r="V20" s="55">
        <f t="shared" si="7"/>
        <v>3.9452054794520546</v>
      </c>
      <c r="W20" s="169">
        <f t="shared" si="19"/>
        <v>0</v>
      </c>
      <c r="X20" s="150">
        <f t="shared" si="20"/>
        <v>0</v>
      </c>
      <c r="Y20" s="20">
        <f t="shared" si="21"/>
        <v>0</v>
      </c>
      <c r="Z20" s="195">
        <f t="shared" si="8"/>
        <v>138.69679452054794</v>
      </c>
      <c r="AA20" s="103">
        <f t="shared" si="22"/>
        <v>32.021048177083337</v>
      </c>
      <c r="AB20" s="19">
        <f t="shared" si="9"/>
        <v>38.425257812500007</v>
      </c>
      <c r="AC20" s="48">
        <f t="shared" si="10"/>
        <v>39.706099739583337</v>
      </c>
      <c r="AD20" s="18"/>
      <c r="AE20" s="18"/>
      <c r="AF20" s="18"/>
      <c r="AG20" s="18"/>
      <c r="AH20" s="18"/>
      <c r="AI20" s="6">
        <f t="shared" si="11"/>
        <v>2916.1495000000004</v>
      </c>
    </row>
    <row r="21" spans="1:35" ht="14.1" customHeight="1" x14ac:dyDescent="0.2">
      <c r="A21" s="144">
        <v>16</v>
      </c>
      <c r="B21" s="87"/>
      <c r="C21" s="78"/>
      <c r="D21" s="96">
        <v>4</v>
      </c>
      <c r="E21" s="99">
        <v>27240.09</v>
      </c>
      <c r="F21" s="77">
        <v>22673.88</v>
      </c>
      <c r="G21" s="146">
        <v>1440</v>
      </c>
      <c r="H21" s="160">
        <f t="shared" si="12"/>
        <v>0</v>
      </c>
      <c r="I21" s="83">
        <f t="shared" si="13"/>
        <v>0</v>
      </c>
      <c r="J21" s="73">
        <f t="shared" si="14"/>
        <v>0</v>
      </c>
      <c r="K21" s="73">
        <f t="shared" si="15"/>
        <v>4159.4975000000004</v>
      </c>
      <c r="L21" s="52">
        <f t="shared" si="16"/>
        <v>55513.467499999999</v>
      </c>
      <c r="M21" s="86">
        <f t="shared" si="0"/>
        <v>2270.0075000000002</v>
      </c>
      <c r="N21" s="20">
        <f t="shared" si="1"/>
        <v>1889.49</v>
      </c>
      <c r="O21" s="20">
        <f t="shared" si="2"/>
        <v>120</v>
      </c>
      <c r="P21" s="171">
        <f t="shared" si="17"/>
        <v>0</v>
      </c>
      <c r="Q21" s="20">
        <f t="shared" si="3"/>
        <v>0</v>
      </c>
      <c r="R21" s="20">
        <f t="shared" si="4"/>
        <v>0</v>
      </c>
      <c r="S21" s="192">
        <f t="shared" si="18"/>
        <v>4279.4975000000004</v>
      </c>
      <c r="T21" s="54">
        <f t="shared" si="5"/>
        <v>74.630383561643839</v>
      </c>
      <c r="U21" s="55">
        <f t="shared" si="6"/>
        <v>62.120219178082195</v>
      </c>
      <c r="V21" s="55">
        <f t="shared" si="7"/>
        <v>3.9452054794520546</v>
      </c>
      <c r="W21" s="169">
        <f t="shared" si="19"/>
        <v>0</v>
      </c>
      <c r="X21" s="150">
        <f t="shared" si="20"/>
        <v>0</v>
      </c>
      <c r="Y21" s="20">
        <f t="shared" si="21"/>
        <v>0</v>
      </c>
      <c r="Z21" s="195">
        <f t="shared" si="8"/>
        <v>140.6958082191781</v>
      </c>
      <c r="AA21" s="103">
        <f t="shared" si="22"/>
        <v>32.496074218750003</v>
      </c>
      <c r="AB21" s="19">
        <f t="shared" si="9"/>
        <v>38.995289062500007</v>
      </c>
      <c r="AC21" s="48">
        <f t="shared" si="10"/>
        <v>40.295132031250006</v>
      </c>
      <c r="AD21" s="18"/>
      <c r="AE21" s="18"/>
      <c r="AF21" s="18"/>
      <c r="AG21" s="18"/>
      <c r="AH21" s="18"/>
      <c r="AI21" s="6">
        <f t="shared" si="11"/>
        <v>2996.4098999999997</v>
      </c>
    </row>
    <row r="22" spans="1:35" ht="14.1" customHeight="1" x14ac:dyDescent="0.2">
      <c r="A22" s="144">
        <v>18</v>
      </c>
      <c r="B22" s="87"/>
      <c r="C22" s="78"/>
      <c r="D22" s="96">
        <v>5</v>
      </c>
      <c r="E22" s="99">
        <v>27969.74</v>
      </c>
      <c r="F22" s="77">
        <v>22673.88</v>
      </c>
      <c r="G22" s="146">
        <v>1440</v>
      </c>
      <c r="H22" s="160">
        <f t="shared" si="12"/>
        <v>0</v>
      </c>
      <c r="I22" s="83">
        <f t="shared" si="13"/>
        <v>0</v>
      </c>
      <c r="J22" s="73">
        <f t="shared" si="14"/>
        <v>0</v>
      </c>
      <c r="K22" s="73">
        <f t="shared" si="15"/>
        <v>4220.3016666666672</v>
      </c>
      <c r="L22" s="52">
        <f t="shared" si="16"/>
        <v>56303.921666666669</v>
      </c>
      <c r="M22" s="86">
        <f t="shared" si="0"/>
        <v>2330.811666666667</v>
      </c>
      <c r="N22" s="20">
        <f t="shared" si="1"/>
        <v>1889.49</v>
      </c>
      <c r="O22" s="20">
        <f t="shared" si="2"/>
        <v>120</v>
      </c>
      <c r="P22" s="171">
        <f t="shared" si="17"/>
        <v>0</v>
      </c>
      <c r="Q22" s="20">
        <f t="shared" si="3"/>
        <v>0</v>
      </c>
      <c r="R22" s="20">
        <f t="shared" si="4"/>
        <v>0</v>
      </c>
      <c r="S22" s="192">
        <f t="shared" si="18"/>
        <v>4340.3016666666672</v>
      </c>
      <c r="T22" s="54">
        <f t="shared" si="5"/>
        <v>76.629424657534244</v>
      </c>
      <c r="U22" s="55">
        <f t="shared" si="6"/>
        <v>62.120219178082195</v>
      </c>
      <c r="V22" s="55">
        <f t="shared" si="7"/>
        <v>3.9452054794520546</v>
      </c>
      <c r="W22" s="169">
        <f t="shared" si="19"/>
        <v>0</v>
      </c>
      <c r="X22" s="150">
        <f t="shared" si="20"/>
        <v>0</v>
      </c>
      <c r="Y22" s="20">
        <f t="shared" si="21"/>
        <v>0</v>
      </c>
      <c r="Z22" s="195">
        <f t="shared" si="8"/>
        <v>142.6948493150685</v>
      </c>
      <c r="AA22" s="103">
        <f t="shared" si="22"/>
        <v>32.971106770833337</v>
      </c>
      <c r="AB22" s="19">
        <f t="shared" si="9"/>
        <v>39.565328125000008</v>
      </c>
      <c r="AC22" s="48">
        <f t="shared" si="10"/>
        <v>40.884172395833339</v>
      </c>
      <c r="AD22" s="18"/>
      <c r="AE22" s="18"/>
      <c r="AF22" s="18"/>
      <c r="AG22" s="18"/>
      <c r="AH22" s="18"/>
      <c r="AI22" s="6">
        <f t="shared" si="11"/>
        <v>3076.6714000000002</v>
      </c>
    </row>
    <row r="23" spans="1:35" ht="14.1" customHeight="1" x14ac:dyDescent="0.2">
      <c r="A23" s="144">
        <v>20</v>
      </c>
      <c r="B23" s="87"/>
      <c r="C23" s="78"/>
      <c r="D23" s="96">
        <v>6</v>
      </c>
      <c r="E23" s="99">
        <v>28699.38</v>
      </c>
      <c r="F23" s="77">
        <v>22673.88</v>
      </c>
      <c r="G23" s="146">
        <v>1440</v>
      </c>
      <c r="H23" s="160">
        <f t="shared" si="12"/>
        <v>0</v>
      </c>
      <c r="I23" s="83">
        <f t="shared" si="13"/>
        <v>0</v>
      </c>
      <c r="J23" s="73">
        <f t="shared" si="14"/>
        <v>0</v>
      </c>
      <c r="K23" s="73">
        <f t="shared" si="15"/>
        <v>4281.1050000000005</v>
      </c>
      <c r="L23" s="52">
        <f t="shared" si="16"/>
        <v>57094.365000000005</v>
      </c>
      <c r="M23" s="86">
        <f t="shared" si="0"/>
        <v>2391.6150000000002</v>
      </c>
      <c r="N23" s="20">
        <f t="shared" si="1"/>
        <v>1889.49</v>
      </c>
      <c r="O23" s="20">
        <f t="shared" si="2"/>
        <v>120</v>
      </c>
      <c r="P23" s="171">
        <f t="shared" si="17"/>
        <v>0</v>
      </c>
      <c r="Q23" s="20">
        <f t="shared" si="3"/>
        <v>0</v>
      </c>
      <c r="R23" s="20">
        <f t="shared" si="4"/>
        <v>0</v>
      </c>
      <c r="S23" s="192">
        <f t="shared" si="18"/>
        <v>4401.1050000000005</v>
      </c>
      <c r="T23" s="54">
        <f t="shared" si="5"/>
        <v>78.628438356164381</v>
      </c>
      <c r="U23" s="55">
        <f t="shared" si="6"/>
        <v>62.120219178082195</v>
      </c>
      <c r="V23" s="55">
        <f t="shared" si="7"/>
        <v>3.9452054794520546</v>
      </c>
      <c r="W23" s="169">
        <f t="shared" si="19"/>
        <v>0</v>
      </c>
      <c r="X23" s="150">
        <f t="shared" si="20"/>
        <v>0</v>
      </c>
      <c r="Y23" s="20">
        <f t="shared" si="21"/>
        <v>0</v>
      </c>
      <c r="Z23" s="195">
        <f t="shared" si="8"/>
        <v>144.69386301369863</v>
      </c>
      <c r="AA23" s="103">
        <f t="shared" si="22"/>
        <v>33.446132812500004</v>
      </c>
      <c r="AB23" s="19">
        <f t="shared" si="9"/>
        <v>40.135359375000007</v>
      </c>
      <c r="AC23" s="48">
        <f t="shared" si="10"/>
        <v>41.473204687500008</v>
      </c>
      <c r="AD23" s="18"/>
      <c r="AE23" s="18"/>
      <c r="AF23" s="18"/>
      <c r="AG23" s="18"/>
      <c r="AH23" s="18"/>
      <c r="AI23" s="6">
        <f t="shared" si="11"/>
        <v>3156.9318000000003</v>
      </c>
    </row>
    <row r="24" spans="1:35" ht="14.1" customHeight="1" x14ac:dyDescent="0.2">
      <c r="A24" s="144">
        <v>22</v>
      </c>
      <c r="B24" s="87"/>
      <c r="C24" s="78"/>
      <c r="D24" s="96">
        <v>7</v>
      </c>
      <c r="E24" s="99">
        <v>29429.03</v>
      </c>
      <c r="F24" s="77">
        <v>22673.88</v>
      </c>
      <c r="G24" s="146">
        <v>1440</v>
      </c>
      <c r="H24" s="160">
        <f t="shared" si="12"/>
        <v>0</v>
      </c>
      <c r="I24" s="83">
        <f t="shared" si="13"/>
        <v>0</v>
      </c>
      <c r="J24" s="73">
        <f t="shared" si="14"/>
        <v>0</v>
      </c>
      <c r="K24" s="73">
        <f t="shared" si="15"/>
        <v>4341.9091666666673</v>
      </c>
      <c r="L24" s="52">
        <f t="shared" si="16"/>
        <v>57884.819166666668</v>
      </c>
      <c r="M24" s="86">
        <f t="shared" si="0"/>
        <v>2452.4191666666666</v>
      </c>
      <c r="N24" s="20">
        <f t="shared" si="1"/>
        <v>1889.49</v>
      </c>
      <c r="O24" s="20">
        <f t="shared" si="2"/>
        <v>120</v>
      </c>
      <c r="P24" s="171">
        <f t="shared" si="17"/>
        <v>0</v>
      </c>
      <c r="Q24" s="20">
        <f t="shared" si="3"/>
        <v>0</v>
      </c>
      <c r="R24" s="20">
        <f t="shared" si="4"/>
        <v>0</v>
      </c>
      <c r="S24" s="192">
        <f t="shared" si="18"/>
        <v>4461.9091666666664</v>
      </c>
      <c r="T24" s="54">
        <f t="shared" si="5"/>
        <v>80.627479452054786</v>
      </c>
      <c r="U24" s="55">
        <f t="shared" si="6"/>
        <v>62.120219178082195</v>
      </c>
      <c r="V24" s="55">
        <f t="shared" si="7"/>
        <v>3.9452054794520546</v>
      </c>
      <c r="W24" s="169">
        <f t="shared" si="19"/>
        <v>0</v>
      </c>
      <c r="X24" s="150">
        <f t="shared" si="20"/>
        <v>0</v>
      </c>
      <c r="Y24" s="20">
        <f t="shared" si="21"/>
        <v>0</v>
      </c>
      <c r="Z24" s="195">
        <f t="shared" si="8"/>
        <v>146.69290410958905</v>
      </c>
      <c r="AA24" s="103">
        <f t="shared" si="22"/>
        <v>33.921165364583331</v>
      </c>
      <c r="AB24" s="19">
        <f t="shared" si="9"/>
        <v>40.705398437499994</v>
      </c>
      <c r="AC24" s="48">
        <f t="shared" si="10"/>
        <v>42.062245052083327</v>
      </c>
      <c r="AD24" s="18"/>
      <c r="AE24" s="18"/>
      <c r="AF24" s="18"/>
      <c r="AG24" s="18"/>
      <c r="AH24" s="18"/>
      <c r="AI24" s="6">
        <f t="shared" si="11"/>
        <v>3237.1932999999999</v>
      </c>
    </row>
    <row r="25" spans="1:35" ht="14.1" customHeight="1" x14ac:dyDescent="0.2">
      <c r="A25" s="144">
        <v>24</v>
      </c>
      <c r="B25" s="87"/>
      <c r="C25" s="78"/>
      <c r="D25" s="96">
        <v>8</v>
      </c>
      <c r="E25" s="99">
        <v>30158.67</v>
      </c>
      <c r="F25" s="77">
        <v>22673.88</v>
      </c>
      <c r="G25" s="146">
        <v>1440</v>
      </c>
      <c r="H25" s="160">
        <f t="shared" si="12"/>
        <v>0</v>
      </c>
      <c r="I25" s="83">
        <f t="shared" si="13"/>
        <v>0</v>
      </c>
      <c r="J25" s="73">
        <f t="shared" si="14"/>
        <v>0</v>
      </c>
      <c r="K25" s="73">
        <f t="shared" si="15"/>
        <v>4402.7125000000005</v>
      </c>
      <c r="L25" s="52">
        <f t="shared" si="16"/>
        <v>58675.262500000004</v>
      </c>
      <c r="M25" s="86">
        <f t="shared" si="0"/>
        <v>2513.2224999999999</v>
      </c>
      <c r="N25" s="20">
        <f t="shared" si="1"/>
        <v>1889.49</v>
      </c>
      <c r="O25" s="20">
        <f t="shared" si="2"/>
        <v>120</v>
      </c>
      <c r="P25" s="171">
        <f t="shared" si="17"/>
        <v>0</v>
      </c>
      <c r="Q25" s="20">
        <f t="shared" si="3"/>
        <v>0</v>
      </c>
      <c r="R25" s="20">
        <f t="shared" si="4"/>
        <v>0</v>
      </c>
      <c r="S25" s="192">
        <f t="shared" si="18"/>
        <v>4522.7124999999996</v>
      </c>
      <c r="T25" s="54">
        <f t="shared" si="5"/>
        <v>82.626493150684922</v>
      </c>
      <c r="U25" s="55">
        <f t="shared" si="6"/>
        <v>62.120219178082195</v>
      </c>
      <c r="V25" s="55">
        <f t="shared" si="7"/>
        <v>3.9452054794520546</v>
      </c>
      <c r="W25" s="169">
        <f t="shared" si="19"/>
        <v>0</v>
      </c>
      <c r="X25" s="150">
        <f t="shared" si="20"/>
        <v>0</v>
      </c>
      <c r="Y25" s="20">
        <f t="shared" si="21"/>
        <v>0</v>
      </c>
      <c r="Z25" s="195">
        <f t="shared" si="8"/>
        <v>148.69191780821916</v>
      </c>
      <c r="AA25" s="103">
        <f t="shared" si="22"/>
        <v>34.396191406249997</v>
      </c>
      <c r="AB25" s="19">
        <f t="shared" si="9"/>
        <v>41.275429687499994</v>
      </c>
      <c r="AC25" s="48">
        <f t="shared" si="10"/>
        <v>42.651277343749996</v>
      </c>
      <c r="AD25" s="18"/>
      <c r="AE25" s="18"/>
      <c r="AF25" s="18"/>
      <c r="AG25" s="18"/>
      <c r="AH25" s="18"/>
      <c r="AI25" s="6">
        <f t="shared" si="11"/>
        <v>3317.4537</v>
      </c>
    </row>
    <row r="26" spans="1:35" ht="14.1" customHeight="1" x14ac:dyDescent="0.2">
      <c r="A26" s="144">
        <v>26</v>
      </c>
      <c r="B26" s="87"/>
      <c r="C26" s="78"/>
      <c r="D26" s="96">
        <v>9</v>
      </c>
      <c r="E26" s="99">
        <v>30888.32</v>
      </c>
      <c r="F26" s="77">
        <v>22673.88</v>
      </c>
      <c r="G26" s="146">
        <v>1440</v>
      </c>
      <c r="H26" s="160">
        <f t="shared" si="12"/>
        <v>0</v>
      </c>
      <c r="I26" s="83">
        <f t="shared" si="13"/>
        <v>0</v>
      </c>
      <c r="J26" s="73">
        <f t="shared" si="14"/>
        <v>0</v>
      </c>
      <c r="K26" s="73">
        <f t="shared" si="15"/>
        <v>4463.5166666666664</v>
      </c>
      <c r="L26" s="52">
        <f t="shared" si="16"/>
        <v>59465.71666666666</v>
      </c>
      <c r="M26" s="86">
        <f t="shared" si="0"/>
        <v>2574.0266666666666</v>
      </c>
      <c r="N26" s="20">
        <f t="shared" si="1"/>
        <v>1889.49</v>
      </c>
      <c r="O26" s="20">
        <f t="shared" si="2"/>
        <v>120</v>
      </c>
      <c r="P26" s="171">
        <f t="shared" si="17"/>
        <v>0</v>
      </c>
      <c r="Q26" s="20">
        <f t="shared" si="3"/>
        <v>0</v>
      </c>
      <c r="R26" s="20">
        <f t="shared" si="4"/>
        <v>0</v>
      </c>
      <c r="S26" s="192">
        <f t="shared" si="18"/>
        <v>4583.5166666666664</v>
      </c>
      <c r="T26" s="54">
        <f t="shared" si="5"/>
        <v>84.625534246575342</v>
      </c>
      <c r="U26" s="55">
        <f t="shared" si="6"/>
        <v>62.120219178082195</v>
      </c>
      <c r="V26" s="55">
        <f t="shared" si="7"/>
        <v>3.9452054794520546</v>
      </c>
      <c r="W26" s="169">
        <f t="shared" si="19"/>
        <v>0</v>
      </c>
      <c r="X26" s="150">
        <f t="shared" si="20"/>
        <v>0</v>
      </c>
      <c r="Y26" s="20">
        <f t="shared" si="21"/>
        <v>0</v>
      </c>
      <c r="Z26" s="195">
        <f t="shared" si="8"/>
        <v>150.69095890410961</v>
      </c>
      <c r="AA26" s="103">
        <f t="shared" si="22"/>
        <v>34.871223958333331</v>
      </c>
      <c r="AB26" s="19">
        <f t="shared" si="9"/>
        <v>41.845468749999995</v>
      </c>
      <c r="AC26" s="48">
        <f t="shared" si="10"/>
        <v>43.240317708333329</v>
      </c>
      <c r="AD26" s="18"/>
      <c r="AE26" s="18"/>
      <c r="AF26" s="18"/>
      <c r="AG26" s="18"/>
      <c r="AH26" s="18"/>
      <c r="AI26" s="6">
        <f t="shared" si="11"/>
        <v>3397.7151999999996</v>
      </c>
    </row>
    <row r="27" spans="1:35" ht="14.1" customHeight="1" x14ac:dyDescent="0.2">
      <c r="A27" s="144">
        <v>28</v>
      </c>
      <c r="B27" s="87"/>
      <c r="C27" s="78"/>
      <c r="D27" s="96">
        <v>10</v>
      </c>
      <c r="E27" s="99">
        <v>31617.96</v>
      </c>
      <c r="F27" s="77">
        <v>22673.88</v>
      </c>
      <c r="G27" s="146">
        <v>1440</v>
      </c>
      <c r="H27" s="160">
        <f t="shared" si="12"/>
        <v>0</v>
      </c>
      <c r="I27" s="83">
        <f t="shared" si="13"/>
        <v>0</v>
      </c>
      <c r="J27" s="73">
        <f t="shared" si="14"/>
        <v>0</v>
      </c>
      <c r="K27" s="73">
        <f t="shared" si="15"/>
        <v>4524.32</v>
      </c>
      <c r="L27" s="52">
        <f t="shared" si="16"/>
        <v>60256.159999999996</v>
      </c>
      <c r="M27" s="86">
        <f t="shared" si="0"/>
        <v>2634.83</v>
      </c>
      <c r="N27" s="20">
        <f t="shared" si="1"/>
        <v>1889.49</v>
      </c>
      <c r="O27" s="20">
        <f t="shared" si="2"/>
        <v>120</v>
      </c>
      <c r="P27" s="171">
        <f t="shared" si="17"/>
        <v>0</v>
      </c>
      <c r="Q27" s="20">
        <f t="shared" si="3"/>
        <v>0</v>
      </c>
      <c r="R27" s="20">
        <f t="shared" si="4"/>
        <v>0</v>
      </c>
      <c r="S27" s="192">
        <f t="shared" si="18"/>
        <v>4644.32</v>
      </c>
      <c r="T27" s="54">
        <f t="shared" si="5"/>
        <v>86.624547945205478</v>
      </c>
      <c r="U27" s="55">
        <f t="shared" si="6"/>
        <v>62.120219178082195</v>
      </c>
      <c r="V27" s="55">
        <f t="shared" si="7"/>
        <v>3.9452054794520546</v>
      </c>
      <c r="W27" s="169">
        <f t="shared" si="19"/>
        <v>0</v>
      </c>
      <c r="X27" s="150">
        <f t="shared" si="20"/>
        <v>0</v>
      </c>
      <c r="Y27" s="20">
        <f t="shared" si="21"/>
        <v>0</v>
      </c>
      <c r="Z27" s="195">
        <f t="shared" si="8"/>
        <v>152.68997260273972</v>
      </c>
      <c r="AA27" s="103">
        <f t="shared" si="22"/>
        <v>35.346249999999998</v>
      </c>
      <c r="AB27" s="19">
        <f t="shared" si="9"/>
        <v>42.415499999999994</v>
      </c>
      <c r="AC27" s="48">
        <f t="shared" si="10"/>
        <v>43.829349999999998</v>
      </c>
      <c r="AD27" s="18"/>
      <c r="AE27" s="18"/>
      <c r="AF27" s="18"/>
      <c r="AG27" s="18"/>
      <c r="AH27" s="18"/>
      <c r="AI27" s="6">
        <f t="shared" si="11"/>
        <v>3477.9755999999998</v>
      </c>
    </row>
    <row r="28" spans="1:35" ht="14.1" customHeight="1" x14ac:dyDescent="0.2">
      <c r="A28" s="144">
        <v>30</v>
      </c>
      <c r="B28" s="87"/>
      <c r="C28" s="78"/>
      <c r="D28" s="96">
        <v>11</v>
      </c>
      <c r="E28" s="99">
        <v>32347.61</v>
      </c>
      <c r="F28" s="77">
        <v>22673.88</v>
      </c>
      <c r="G28" s="146">
        <v>1440</v>
      </c>
      <c r="H28" s="160">
        <f t="shared" si="12"/>
        <v>0</v>
      </c>
      <c r="I28" s="83">
        <f t="shared" si="13"/>
        <v>0</v>
      </c>
      <c r="J28" s="73">
        <f t="shared" si="14"/>
        <v>0</v>
      </c>
      <c r="K28" s="73">
        <f t="shared" si="15"/>
        <v>4585.1241666666674</v>
      </c>
      <c r="L28" s="52">
        <f t="shared" si="16"/>
        <v>61046.614166666674</v>
      </c>
      <c r="M28" s="86">
        <f t="shared" si="0"/>
        <v>2695.6341666666667</v>
      </c>
      <c r="N28" s="20">
        <f t="shared" si="1"/>
        <v>1889.49</v>
      </c>
      <c r="O28" s="20">
        <f t="shared" si="2"/>
        <v>120</v>
      </c>
      <c r="P28" s="171">
        <f t="shared" si="17"/>
        <v>0</v>
      </c>
      <c r="Q28" s="20">
        <f t="shared" si="3"/>
        <v>0</v>
      </c>
      <c r="R28" s="20">
        <f t="shared" si="4"/>
        <v>0</v>
      </c>
      <c r="S28" s="192">
        <f t="shared" si="18"/>
        <v>4705.1241666666665</v>
      </c>
      <c r="T28" s="54">
        <f t="shared" si="5"/>
        <v>88.623589041095897</v>
      </c>
      <c r="U28" s="55">
        <f t="shared" si="6"/>
        <v>62.120219178082195</v>
      </c>
      <c r="V28" s="55">
        <f t="shared" si="7"/>
        <v>3.9452054794520546</v>
      </c>
      <c r="W28" s="169">
        <f t="shared" si="19"/>
        <v>0</v>
      </c>
      <c r="X28" s="150">
        <f t="shared" si="20"/>
        <v>0</v>
      </c>
      <c r="Y28" s="20">
        <f t="shared" si="21"/>
        <v>0</v>
      </c>
      <c r="Z28" s="195">
        <f t="shared" si="8"/>
        <v>154.68901369863016</v>
      </c>
      <c r="AA28" s="103">
        <f t="shared" si="22"/>
        <v>35.821282552083332</v>
      </c>
      <c r="AB28" s="19">
        <f t="shared" si="9"/>
        <v>42.985539062499996</v>
      </c>
      <c r="AC28" s="48">
        <f t="shared" si="10"/>
        <v>44.418390364583331</v>
      </c>
      <c r="AD28" s="18"/>
      <c r="AE28" s="18"/>
      <c r="AF28" s="18"/>
      <c r="AG28" s="18"/>
      <c r="AH28" s="18"/>
      <c r="AI28" s="6">
        <f t="shared" si="11"/>
        <v>3558.2371000000003</v>
      </c>
    </row>
    <row r="29" spans="1:35" ht="14.1" customHeight="1" x14ac:dyDescent="0.2">
      <c r="A29" s="144">
        <v>32</v>
      </c>
      <c r="B29" s="87"/>
      <c r="C29" s="78"/>
      <c r="D29" s="96">
        <v>12</v>
      </c>
      <c r="E29" s="99">
        <v>33077.25</v>
      </c>
      <c r="F29" s="77">
        <v>22673.88</v>
      </c>
      <c r="G29" s="146">
        <v>1440</v>
      </c>
      <c r="H29" s="160">
        <f t="shared" si="12"/>
        <v>0</v>
      </c>
      <c r="I29" s="83">
        <f t="shared" si="13"/>
        <v>0</v>
      </c>
      <c r="J29" s="73">
        <f t="shared" si="14"/>
        <v>0</v>
      </c>
      <c r="K29" s="73">
        <f t="shared" si="15"/>
        <v>4645.9275000000007</v>
      </c>
      <c r="L29" s="52">
        <f t="shared" si="16"/>
        <v>61837.057500000003</v>
      </c>
      <c r="M29" s="86">
        <f t="shared" si="0"/>
        <v>2756.4375</v>
      </c>
      <c r="N29" s="20">
        <f t="shared" si="1"/>
        <v>1889.49</v>
      </c>
      <c r="O29" s="20">
        <f t="shared" si="2"/>
        <v>120</v>
      </c>
      <c r="P29" s="171">
        <f t="shared" si="17"/>
        <v>0</v>
      </c>
      <c r="Q29" s="20">
        <f t="shared" si="3"/>
        <v>0</v>
      </c>
      <c r="R29" s="20">
        <f t="shared" si="4"/>
        <v>0</v>
      </c>
      <c r="S29" s="192">
        <f t="shared" si="18"/>
        <v>4765.9274999999998</v>
      </c>
      <c r="T29" s="54">
        <f t="shared" si="5"/>
        <v>90.622602739726034</v>
      </c>
      <c r="U29" s="55">
        <f t="shared" si="6"/>
        <v>62.120219178082195</v>
      </c>
      <c r="V29" s="55">
        <f t="shared" si="7"/>
        <v>3.9452054794520546</v>
      </c>
      <c r="W29" s="169">
        <f t="shared" si="19"/>
        <v>0</v>
      </c>
      <c r="X29" s="150">
        <f t="shared" si="20"/>
        <v>0</v>
      </c>
      <c r="Y29" s="20">
        <f t="shared" si="21"/>
        <v>0</v>
      </c>
      <c r="Z29" s="195">
        <f t="shared" si="8"/>
        <v>156.68802739726027</v>
      </c>
      <c r="AA29" s="103">
        <f t="shared" si="22"/>
        <v>36.296308593749998</v>
      </c>
      <c r="AB29" s="19">
        <f t="shared" si="9"/>
        <v>43.555570312499995</v>
      </c>
      <c r="AC29" s="48">
        <f t="shared" si="10"/>
        <v>45.00742265625</v>
      </c>
      <c r="AD29" s="18"/>
      <c r="AE29" s="18"/>
      <c r="AF29" s="18"/>
      <c r="AG29" s="18"/>
      <c r="AH29" s="18"/>
      <c r="AI29" s="6">
        <f t="shared" si="11"/>
        <v>3638.4974999999999</v>
      </c>
    </row>
    <row r="30" spans="1:35" ht="14.1" customHeight="1" x14ac:dyDescent="0.2">
      <c r="A30" s="144">
        <v>34</v>
      </c>
      <c r="B30" s="87"/>
      <c r="C30" s="78"/>
      <c r="D30" s="96">
        <v>13</v>
      </c>
      <c r="E30" s="99">
        <v>33806.9</v>
      </c>
      <c r="F30" s="77">
        <v>22673.88</v>
      </c>
      <c r="G30" s="146">
        <v>1440</v>
      </c>
      <c r="H30" s="160">
        <f t="shared" si="12"/>
        <v>0</v>
      </c>
      <c r="I30" s="83">
        <f t="shared" si="13"/>
        <v>0</v>
      </c>
      <c r="J30" s="73">
        <f t="shared" si="14"/>
        <v>0</v>
      </c>
      <c r="K30" s="73">
        <f t="shared" si="15"/>
        <v>4706.7316666666666</v>
      </c>
      <c r="L30" s="52">
        <f t="shared" si="16"/>
        <v>62627.511666666665</v>
      </c>
      <c r="M30" s="86">
        <f t="shared" si="0"/>
        <v>2817.2416666666668</v>
      </c>
      <c r="N30" s="20">
        <f t="shared" si="1"/>
        <v>1889.49</v>
      </c>
      <c r="O30" s="20">
        <f t="shared" si="2"/>
        <v>120</v>
      </c>
      <c r="P30" s="171">
        <f t="shared" si="17"/>
        <v>0</v>
      </c>
      <c r="Q30" s="20">
        <f t="shared" si="3"/>
        <v>0</v>
      </c>
      <c r="R30" s="20">
        <f t="shared" si="4"/>
        <v>0</v>
      </c>
      <c r="S30" s="192">
        <f t="shared" si="18"/>
        <v>4826.7316666666666</v>
      </c>
      <c r="T30" s="54">
        <f t="shared" si="5"/>
        <v>92.621643835616439</v>
      </c>
      <c r="U30" s="55">
        <f t="shared" si="6"/>
        <v>62.120219178082195</v>
      </c>
      <c r="V30" s="55">
        <f t="shared" si="7"/>
        <v>3.9452054794520546</v>
      </c>
      <c r="W30" s="169">
        <f t="shared" si="19"/>
        <v>0</v>
      </c>
      <c r="X30" s="150">
        <f t="shared" si="20"/>
        <v>0</v>
      </c>
      <c r="Y30" s="20">
        <f t="shared" si="21"/>
        <v>0</v>
      </c>
      <c r="Z30" s="195">
        <f t="shared" si="8"/>
        <v>158.68706849315069</v>
      </c>
      <c r="AA30" s="103">
        <f t="shared" si="22"/>
        <v>36.771341145833333</v>
      </c>
      <c r="AB30" s="19">
        <f t="shared" si="9"/>
        <v>44.125609374999996</v>
      </c>
      <c r="AC30" s="48">
        <f t="shared" si="10"/>
        <v>45.596463020833333</v>
      </c>
      <c r="AD30" s="18"/>
      <c r="AE30" s="18"/>
      <c r="AF30" s="18"/>
      <c r="AG30" s="18"/>
      <c r="AH30" s="18"/>
      <c r="AI30" s="6">
        <f t="shared" si="11"/>
        <v>3718.759</v>
      </c>
    </row>
    <row r="31" spans="1:35" ht="14.1" customHeight="1" x14ac:dyDescent="0.2">
      <c r="A31" s="144">
        <v>36</v>
      </c>
      <c r="B31" s="87"/>
      <c r="C31" s="78"/>
      <c r="D31" s="96">
        <v>14</v>
      </c>
      <c r="E31" s="99">
        <v>34536.54</v>
      </c>
      <c r="F31" s="77">
        <v>22673.88</v>
      </c>
      <c r="G31" s="146">
        <v>1440</v>
      </c>
      <c r="H31" s="160">
        <f t="shared" si="12"/>
        <v>0</v>
      </c>
      <c r="I31" s="83">
        <f t="shared" si="13"/>
        <v>0</v>
      </c>
      <c r="J31" s="73">
        <f t="shared" si="14"/>
        <v>0</v>
      </c>
      <c r="K31" s="73">
        <f t="shared" si="15"/>
        <v>4767.5349999999999</v>
      </c>
      <c r="L31" s="52">
        <f t="shared" si="16"/>
        <v>63417.955000000002</v>
      </c>
      <c r="M31" s="86">
        <f t="shared" si="0"/>
        <v>2878.0450000000001</v>
      </c>
      <c r="N31" s="20">
        <f t="shared" si="1"/>
        <v>1889.49</v>
      </c>
      <c r="O31" s="20">
        <f t="shared" si="2"/>
        <v>120</v>
      </c>
      <c r="P31" s="171">
        <f t="shared" si="17"/>
        <v>0</v>
      </c>
      <c r="Q31" s="20">
        <f t="shared" si="3"/>
        <v>0</v>
      </c>
      <c r="R31" s="20">
        <f t="shared" si="4"/>
        <v>0</v>
      </c>
      <c r="S31" s="192">
        <f t="shared" si="18"/>
        <v>4887.5349999999999</v>
      </c>
      <c r="T31" s="54">
        <f t="shared" si="5"/>
        <v>94.620657534246575</v>
      </c>
      <c r="U31" s="55">
        <f t="shared" si="6"/>
        <v>62.120219178082195</v>
      </c>
      <c r="V31" s="55">
        <f t="shared" si="7"/>
        <v>3.9452054794520546</v>
      </c>
      <c r="W31" s="169">
        <f t="shared" si="19"/>
        <v>0</v>
      </c>
      <c r="X31" s="150">
        <f t="shared" si="20"/>
        <v>0</v>
      </c>
      <c r="Y31" s="20">
        <f t="shared" si="21"/>
        <v>0</v>
      </c>
      <c r="Z31" s="195">
        <f t="shared" si="8"/>
        <v>160.68608219178083</v>
      </c>
      <c r="AA31" s="103">
        <f t="shared" si="22"/>
        <v>37.246367187499999</v>
      </c>
      <c r="AB31" s="19">
        <f t="shared" si="9"/>
        <v>44.695640624999996</v>
      </c>
      <c r="AC31" s="48">
        <f t="shared" si="10"/>
        <v>46.185495312500002</v>
      </c>
      <c r="AD31" s="18"/>
      <c r="AE31" s="18"/>
      <c r="AF31" s="18"/>
      <c r="AG31" s="18"/>
      <c r="AH31" s="18"/>
      <c r="AI31" s="6">
        <f t="shared" si="11"/>
        <v>3799.0194000000001</v>
      </c>
    </row>
    <row r="32" spans="1:35" ht="14.1" customHeight="1" x14ac:dyDescent="0.2">
      <c r="A32" s="144">
        <v>38</v>
      </c>
      <c r="B32" s="87"/>
      <c r="C32" s="78"/>
      <c r="D32" s="96">
        <v>15</v>
      </c>
      <c r="E32" s="99">
        <v>35266.19</v>
      </c>
      <c r="F32" s="77">
        <v>22673.88</v>
      </c>
      <c r="G32" s="146">
        <v>1440</v>
      </c>
      <c r="H32" s="160">
        <f t="shared" si="12"/>
        <v>0</v>
      </c>
      <c r="I32" s="83">
        <f t="shared" si="13"/>
        <v>0</v>
      </c>
      <c r="J32" s="73">
        <f t="shared" si="14"/>
        <v>0</v>
      </c>
      <c r="K32" s="73">
        <f t="shared" si="15"/>
        <v>4828.3391666666676</v>
      </c>
      <c r="L32" s="52">
        <f t="shared" si="16"/>
        <v>64208.409166666672</v>
      </c>
      <c r="M32" s="86">
        <f t="shared" si="0"/>
        <v>2938.8491666666669</v>
      </c>
      <c r="N32" s="20">
        <f t="shared" si="1"/>
        <v>1889.49</v>
      </c>
      <c r="O32" s="20">
        <f t="shared" si="2"/>
        <v>120</v>
      </c>
      <c r="P32" s="171">
        <f t="shared" si="17"/>
        <v>0</v>
      </c>
      <c r="Q32" s="20">
        <f t="shared" si="3"/>
        <v>0</v>
      </c>
      <c r="R32" s="20">
        <f t="shared" si="4"/>
        <v>0</v>
      </c>
      <c r="S32" s="192">
        <f t="shared" si="18"/>
        <v>4948.3391666666666</v>
      </c>
      <c r="T32" s="54">
        <f t="shared" si="5"/>
        <v>96.619698630136995</v>
      </c>
      <c r="U32" s="55">
        <f t="shared" si="6"/>
        <v>62.120219178082195</v>
      </c>
      <c r="V32" s="55">
        <f t="shared" si="7"/>
        <v>3.9452054794520546</v>
      </c>
      <c r="W32" s="169">
        <f t="shared" si="19"/>
        <v>0</v>
      </c>
      <c r="X32" s="150">
        <f t="shared" si="20"/>
        <v>0</v>
      </c>
      <c r="Y32" s="20">
        <f t="shared" si="21"/>
        <v>0</v>
      </c>
      <c r="Z32" s="195">
        <f t="shared" si="8"/>
        <v>162.68512328767125</v>
      </c>
      <c r="AA32" s="103">
        <f t="shared" si="22"/>
        <v>37.721399739583333</v>
      </c>
      <c r="AB32" s="19">
        <f t="shared" si="9"/>
        <v>45.265679687499997</v>
      </c>
      <c r="AC32" s="48">
        <f t="shared" si="10"/>
        <v>46.774535677083335</v>
      </c>
      <c r="AD32" s="18"/>
      <c r="AE32" s="18"/>
      <c r="AF32" s="18"/>
      <c r="AG32" s="18"/>
      <c r="AH32" s="18"/>
      <c r="AI32" s="6">
        <f t="shared" si="11"/>
        <v>3879.2809000000002</v>
      </c>
    </row>
    <row r="33" spans="1:35" ht="14.1" customHeight="1" x14ac:dyDescent="0.2">
      <c r="A33" s="144">
        <v>40</v>
      </c>
      <c r="B33" s="87"/>
      <c r="C33" s="78"/>
      <c r="D33" s="96">
        <v>16</v>
      </c>
      <c r="E33" s="99">
        <v>35995.83</v>
      </c>
      <c r="F33" s="77">
        <v>22673.88</v>
      </c>
      <c r="G33" s="146">
        <v>1440</v>
      </c>
      <c r="H33" s="160">
        <f t="shared" si="12"/>
        <v>0</v>
      </c>
      <c r="I33" s="83">
        <f t="shared" si="13"/>
        <v>0</v>
      </c>
      <c r="J33" s="73">
        <f t="shared" si="14"/>
        <v>0</v>
      </c>
      <c r="K33" s="73">
        <f t="shared" si="15"/>
        <v>4889.1425000000008</v>
      </c>
      <c r="L33" s="52">
        <f t="shared" si="16"/>
        <v>64998.852500000008</v>
      </c>
      <c r="M33" s="86">
        <f t="shared" si="0"/>
        <v>2999.6525000000001</v>
      </c>
      <c r="N33" s="20">
        <f t="shared" si="1"/>
        <v>1889.49</v>
      </c>
      <c r="O33" s="20">
        <f t="shared" si="2"/>
        <v>120</v>
      </c>
      <c r="P33" s="171">
        <f t="shared" si="17"/>
        <v>0</v>
      </c>
      <c r="Q33" s="20">
        <f t="shared" si="3"/>
        <v>0</v>
      </c>
      <c r="R33" s="20">
        <f t="shared" si="4"/>
        <v>0</v>
      </c>
      <c r="S33" s="192">
        <f t="shared" si="18"/>
        <v>5009.1424999999999</v>
      </c>
      <c r="T33" s="54">
        <f t="shared" si="5"/>
        <v>98.618712328767131</v>
      </c>
      <c r="U33" s="55">
        <f t="shared" si="6"/>
        <v>62.120219178082195</v>
      </c>
      <c r="V33" s="55">
        <f t="shared" si="7"/>
        <v>3.9452054794520546</v>
      </c>
      <c r="W33" s="169">
        <f t="shared" si="19"/>
        <v>0</v>
      </c>
      <c r="X33" s="150">
        <f t="shared" si="20"/>
        <v>0</v>
      </c>
      <c r="Y33" s="20">
        <f t="shared" si="21"/>
        <v>0</v>
      </c>
      <c r="Z33" s="195">
        <f t="shared" si="8"/>
        <v>164.68413698630138</v>
      </c>
      <c r="AA33" s="103">
        <f t="shared" si="22"/>
        <v>38.196425781249999</v>
      </c>
      <c r="AB33" s="19">
        <f t="shared" si="9"/>
        <v>45.835710937499996</v>
      </c>
      <c r="AC33" s="48">
        <f t="shared" si="10"/>
        <v>47.363567968749997</v>
      </c>
      <c r="AD33" s="18"/>
      <c r="AE33" s="18"/>
      <c r="AF33" s="18"/>
      <c r="AG33" s="18"/>
      <c r="AH33" s="18"/>
      <c r="AI33" s="6">
        <f t="shared" si="11"/>
        <v>3959.5412999999999</v>
      </c>
    </row>
    <row r="34" spans="1:35" ht="14.1" customHeight="1" x14ac:dyDescent="0.2">
      <c r="A34" s="144">
        <v>42</v>
      </c>
      <c r="B34" s="87"/>
      <c r="C34" s="78"/>
      <c r="D34" s="96">
        <v>17</v>
      </c>
      <c r="E34" s="99">
        <v>36725.480000000003</v>
      </c>
      <c r="F34" s="77">
        <v>22673.88</v>
      </c>
      <c r="G34" s="146">
        <v>1440</v>
      </c>
      <c r="H34" s="160">
        <f t="shared" si="12"/>
        <v>0</v>
      </c>
      <c r="I34" s="83">
        <f t="shared" si="13"/>
        <v>0</v>
      </c>
      <c r="J34" s="73">
        <f t="shared" si="14"/>
        <v>0</v>
      </c>
      <c r="K34" s="73">
        <f t="shared" si="15"/>
        <v>4949.9466666666667</v>
      </c>
      <c r="L34" s="52">
        <f t="shared" si="16"/>
        <v>65789.306666666671</v>
      </c>
      <c r="M34" s="86">
        <f t="shared" si="0"/>
        <v>3060.4566666666669</v>
      </c>
      <c r="N34" s="20">
        <f t="shared" si="1"/>
        <v>1889.49</v>
      </c>
      <c r="O34" s="20">
        <f t="shared" si="2"/>
        <v>120</v>
      </c>
      <c r="P34" s="171">
        <f t="shared" si="17"/>
        <v>0</v>
      </c>
      <c r="Q34" s="20">
        <f t="shared" si="3"/>
        <v>0</v>
      </c>
      <c r="R34" s="20">
        <f t="shared" si="4"/>
        <v>0</v>
      </c>
      <c r="S34" s="192">
        <f t="shared" si="18"/>
        <v>5069.9466666666667</v>
      </c>
      <c r="T34" s="54">
        <f t="shared" si="5"/>
        <v>100.61775342465754</v>
      </c>
      <c r="U34" s="55">
        <f t="shared" si="6"/>
        <v>62.120219178082195</v>
      </c>
      <c r="V34" s="55">
        <f t="shared" si="7"/>
        <v>3.9452054794520546</v>
      </c>
      <c r="W34" s="169">
        <f t="shared" si="19"/>
        <v>0</v>
      </c>
      <c r="X34" s="150">
        <f t="shared" si="20"/>
        <v>0</v>
      </c>
      <c r="Y34" s="20">
        <f t="shared" si="21"/>
        <v>0</v>
      </c>
      <c r="Z34" s="195">
        <f t="shared" si="8"/>
        <v>166.68317808219177</v>
      </c>
      <c r="AA34" s="103">
        <f t="shared" si="22"/>
        <v>38.671458333333334</v>
      </c>
      <c r="AB34" s="19">
        <f t="shared" si="9"/>
        <v>46.405749999999998</v>
      </c>
      <c r="AC34" s="48">
        <f t="shared" si="10"/>
        <v>47.952608333333337</v>
      </c>
      <c r="AD34" s="18"/>
      <c r="AE34" s="18"/>
      <c r="AF34" s="18"/>
      <c r="AG34" s="18"/>
      <c r="AH34" s="18"/>
      <c r="AI34" s="6">
        <f t="shared" si="11"/>
        <v>4039.8028000000004</v>
      </c>
    </row>
    <row r="35" spans="1:35" ht="14.1" customHeight="1" x14ac:dyDescent="0.2">
      <c r="A35" s="144">
        <v>44</v>
      </c>
      <c r="B35" s="87"/>
      <c r="C35" s="78"/>
      <c r="D35" s="96">
        <v>18</v>
      </c>
      <c r="E35" s="99">
        <v>37455.129999999997</v>
      </c>
      <c r="F35" s="77">
        <v>22673.88</v>
      </c>
      <c r="G35" s="146">
        <v>1440</v>
      </c>
      <c r="H35" s="160">
        <f t="shared" si="12"/>
        <v>0</v>
      </c>
      <c r="I35" s="83">
        <f t="shared" si="13"/>
        <v>0</v>
      </c>
      <c r="J35" s="73">
        <f t="shared" si="14"/>
        <v>0</v>
      </c>
      <c r="K35" s="73">
        <f t="shared" si="15"/>
        <v>5010.7508333333326</v>
      </c>
      <c r="L35" s="52">
        <f t="shared" si="16"/>
        <v>66579.760833333334</v>
      </c>
      <c r="M35" s="86">
        <f t="shared" si="0"/>
        <v>3121.2608333333333</v>
      </c>
      <c r="N35" s="20">
        <f t="shared" si="1"/>
        <v>1889.49</v>
      </c>
      <c r="O35" s="20">
        <f t="shared" si="2"/>
        <v>120</v>
      </c>
      <c r="P35" s="171">
        <f t="shared" si="17"/>
        <v>0</v>
      </c>
      <c r="Q35" s="20">
        <f t="shared" si="3"/>
        <v>0</v>
      </c>
      <c r="R35" s="20">
        <f t="shared" si="4"/>
        <v>0</v>
      </c>
      <c r="S35" s="192">
        <f t="shared" si="18"/>
        <v>5130.7508333333335</v>
      </c>
      <c r="T35" s="54">
        <f t="shared" si="5"/>
        <v>102.61679452054794</v>
      </c>
      <c r="U35" s="55">
        <f t="shared" si="6"/>
        <v>62.120219178082195</v>
      </c>
      <c r="V35" s="55">
        <f t="shared" si="7"/>
        <v>3.9452054794520546</v>
      </c>
      <c r="W35" s="169">
        <f t="shared" si="19"/>
        <v>0</v>
      </c>
      <c r="X35" s="150">
        <f t="shared" si="20"/>
        <v>0</v>
      </c>
      <c r="Y35" s="20">
        <f t="shared" si="21"/>
        <v>0</v>
      </c>
      <c r="Z35" s="195">
        <f t="shared" si="8"/>
        <v>168.68221917808219</v>
      </c>
      <c r="AA35" s="103">
        <f t="shared" si="22"/>
        <v>39.146490885416668</v>
      </c>
      <c r="AB35" s="19">
        <f t="shared" si="9"/>
        <v>46.975789062499999</v>
      </c>
      <c r="AC35" s="48">
        <f t="shared" si="10"/>
        <v>48.541648697916671</v>
      </c>
      <c r="AD35" s="18"/>
      <c r="AE35" s="18"/>
      <c r="AF35" s="18"/>
      <c r="AG35" s="18"/>
      <c r="AH35" s="18"/>
      <c r="AI35" s="6">
        <f t="shared" si="11"/>
        <v>4120.0643</v>
      </c>
    </row>
    <row r="36" spans="1:35" ht="14.1" customHeight="1" x14ac:dyDescent="0.2">
      <c r="A36" s="144">
        <v>46</v>
      </c>
      <c r="B36" s="87"/>
      <c r="C36" s="78"/>
      <c r="D36" s="96">
        <v>19</v>
      </c>
      <c r="E36" s="99">
        <v>38184.769999999997</v>
      </c>
      <c r="F36" s="77">
        <v>22673.88</v>
      </c>
      <c r="G36" s="146">
        <v>1440</v>
      </c>
      <c r="H36" s="160">
        <f t="shared" si="12"/>
        <v>0</v>
      </c>
      <c r="I36" s="83">
        <f t="shared" si="13"/>
        <v>0</v>
      </c>
      <c r="J36" s="73">
        <f t="shared" si="14"/>
        <v>0</v>
      </c>
      <c r="K36" s="73">
        <f t="shared" si="15"/>
        <v>5071.5541666666659</v>
      </c>
      <c r="L36" s="52">
        <f t="shared" si="16"/>
        <v>67370.204166666663</v>
      </c>
      <c r="M36" s="86">
        <f t="shared" si="0"/>
        <v>3182.0641666666666</v>
      </c>
      <c r="N36" s="20">
        <f t="shared" si="1"/>
        <v>1889.49</v>
      </c>
      <c r="O36" s="20">
        <f t="shared" si="2"/>
        <v>120</v>
      </c>
      <c r="P36" s="171">
        <f t="shared" si="17"/>
        <v>0</v>
      </c>
      <c r="Q36" s="20">
        <f t="shared" si="3"/>
        <v>0</v>
      </c>
      <c r="R36" s="20">
        <f t="shared" si="4"/>
        <v>0</v>
      </c>
      <c r="S36" s="192">
        <f t="shared" si="18"/>
        <v>5191.5541666666668</v>
      </c>
      <c r="T36" s="54">
        <f t="shared" si="5"/>
        <v>104.61580821917808</v>
      </c>
      <c r="U36" s="55">
        <f t="shared" si="6"/>
        <v>62.120219178082195</v>
      </c>
      <c r="V36" s="55">
        <f t="shared" si="7"/>
        <v>3.9452054794520546</v>
      </c>
      <c r="W36" s="169">
        <f t="shared" si="19"/>
        <v>0</v>
      </c>
      <c r="X36" s="150">
        <f t="shared" si="20"/>
        <v>0</v>
      </c>
      <c r="Y36" s="20">
        <f t="shared" si="21"/>
        <v>0</v>
      </c>
      <c r="Z36" s="195">
        <f t="shared" si="8"/>
        <v>170.68123287671233</v>
      </c>
      <c r="AA36" s="103">
        <f t="shared" si="22"/>
        <v>39.621516927083334</v>
      </c>
      <c r="AB36" s="19">
        <f t="shared" si="9"/>
        <v>47.545820312499998</v>
      </c>
      <c r="AC36" s="48">
        <f t="shared" si="10"/>
        <v>49.130680989583333</v>
      </c>
      <c r="AD36" s="18"/>
      <c r="AE36" s="18"/>
      <c r="AF36" s="18"/>
      <c r="AG36" s="18"/>
      <c r="AH36" s="18"/>
      <c r="AI36" s="6">
        <f t="shared" si="11"/>
        <v>4200.3247000000001</v>
      </c>
    </row>
    <row r="37" spans="1:35" ht="14.1" customHeight="1" x14ac:dyDescent="0.2">
      <c r="A37" s="144">
        <v>48</v>
      </c>
      <c r="B37" s="87"/>
      <c r="C37" s="78"/>
      <c r="D37" s="96">
        <v>20</v>
      </c>
      <c r="E37" s="99">
        <v>38914.42</v>
      </c>
      <c r="F37" s="77">
        <v>22673.88</v>
      </c>
      <c r="G37" s="146">
        <v>1440</v>
      </c>
      <c r="H37" s="160">
        <f t="shared" si="12"/>
        <v>0</v>
      </c>
      <c r="I37" s="83">
        <f t="shared" si="13"/>
        <v>0</v>
      </c>
      <c r="J37" s="73">
        <f t="shared" si="14"/>
        <v>0</v>
      </c>
      <c r="K37" s="73">
        <f t="shared" si="15"/>
        <v>5132.3583333333336</v>
      </c>
      <c r="L37" s="52">
        <f t="shared" si="16"/>
        <v>68160.65833333334</v>
      </c>
      <c r="M37" s="86">
        <f t="shared" si="0"/>
        <v>3242.8683333333333</v>
      </c>
      <c r="N37" s="20">
        <f t="shared" si="1"/>
        <v>1889.49</v>
      </c>
      <c r="O37" s="20">
        <f t="shared" si="2"/>
        <v>120</v>
      </c>
      <c r="P37" s="171">
        <f t="shared" si="17"/>
        <v>0</v>
      </c>
      <c r="Q37" s="20">
        <f t="shared" si="3"/>
        <v>0</v>
      </c>
      <c r="R37" s="20">
        <f t="shared" si="4"/>
        <v>0</v>
      </c>
      <c r="S37" s="192">
        <f t="shared" si="18"/>
        <v>5252.3583333333336</v>
      </c>
      <c r="T37" s="54">
        <f t="shared" si="5"/>
        <v>106.61484931506848</v>
      </c>
      <c r="U37" s="55">
        <f t="shared" si="6"/>
        <v>62.120219178082195</v>
      </c>
      <c r="V37" s="55">
        <f t="shared" si="7"/>
        <v>3.9452054794520546</v>
      </c>
      <c r="W37" s="169">
        <f t="shared" si="19"/>
        <v>0</v>
      </c>
      <c r="X37" s="150">
        <f t="shared" si="20"/>
        <v>0</v>
      </c>
      <c r="Y37" s="20">
        <f t="shared" si="21"/>
        <v>0</v>
      </c>
      <c r="Z37" s="195">
        <f t="shared" si="8"/>
        <v>172.68027397260272</v>
      </c>
      <c r="AA37" s="103">
        <f t="shared" si="22"/>
        <v>40.096549479166669</v>
      </c>
      <c r="AB37" s="19">
        <f t="shared" si="9"/>
        <v>48.115859375000007</v>
      </c>
      <c r="AC37" s="48">
        <f t="shared" si="10"/>
        <v>49.719721354166673</v>
      </c>
      <c r="AD37" s="18"/>
      <c r="AE37" s="18"/>
      <c r="AF37" s="18"/>
      <c r="AG37" s="18"/>
      <c r="AH37" s="18"/>
      <c r="AI37" s="6">
        <f t="shared" si="11"/>
        <v>4280.5861999999997</v>
      </c>
    </row>
    <row r="38" spans="1:35" ht="14.1" customHeight="1" x14ac:dyDescent="0.2">
      <c r="A38" s="144">
        <v>50</v>
      </c>
      <c r="B38" s="87"/>
      <c r="C38" s="78"/>
      <c r="D38" s="96">
        <v>21</v>
      </c>
      <c r="E38" s="99">
        <v>39644.06</v>
      </c>
      <c r="F38" s="77">
        <v>22673.88</v>
      </c>
      <c r="G38" s="146">
        <v>1440</v>
      </c>
      <c r="H38" s="160">
        <f t="shared" si="12"/>
        <v>0</v>
      </c>
      <c r="I38" s="83">
        <f t="shared" si="13"/>
        <v>0</v>
      </c>
      <c r="J38" s="73">
        <f t="shared" si="14"/>
        <v>0</v>
      </c>
      <c r="K38" s="73">
        <f t="shared" si="15"/>
        <v>5193.1616666666669</v>
      </c>
      <c r="L38" s="52">
        <f t="shared" si="16"/>
        <v>68951.101666666669</v>
      </c>
      <c r="M38" s="86">
        <f t="shared" si="0"/>
        <v>3303.6716666666666</v>
      </c>
      <c r="N38" s="20">
        <f t="shared" si="1"/>
        <v>1889.49</v>
      </c>
      <c r="O38" s="20">
        <f t="shared" si="2"/>
        <v>120</v>
      </c>
      <c r="P38" s="171">
        <f t="shared" si="17"/>
        <v>0</v>
      </c>
      <c r="Q38" s="20">
        <f t="shared" si="3"/>
        <v>0</v>
      </c>
      <c r="R38" s="20">
        <f t="shared" si="4"/>
        <v>0</v>
      </c>
      <c r="S38" s="192">
        <f t="shared" si="18"/>
        <v>5313.1616666666669</v>
      </c>
      <c r="T38" s="54">
        <f t="shared" si="5"/>
        <v>108.61386301369862</v>
      </c>
      <c r="U38" s="55">
        <f t="shared" si="6"/>
        <v>62.120219178082195</v>
      </c>
      <c r="V38" s="55">
        <f t="shared" si="7"/>
        <v>3.9452054794520546</v>
      </c>
      <c r="W38" s="169">
        <f t="shared" si="19"/>
        <v>0</v>
      </c>
      <c r="X38" s="150">
        <f t="shared" si="20"/>
        <v>0</v>
      </c>
      <c r="Y38" s="20">
        <f t="shared" si="21"/>
        <v>0</v>
      </c>
      <c r="Z38" s="195">
        <f t="shared" si="8"/>
        <v>174.67928767123288</v>
      </c>
      <c r="AA38" s="103">
        <f t="shared" si="22"/>
        <v>40.571575520833335</v>
      </c>
      <c r="AB38" s="19">
        <f t="shared" si="9"/>
        <v>48.685890625000006</v>
      </c>
      <c r="AC38" s="48">
        <f t="shared" si="10"/>
        <v>50.308753645833342</v>
      </c>
      <c r="AD38" s="18"/>
      <c r="AE38" s="18"/>
      <c r="AF38" s="18"/>
      <c r="AG38" s="18"/>
      <c r="AH38" s="18"/>
      <c r="AI38" s="6">
        <f t="shared" si="11"/>
        <v>4360.8465999999999</v>
      </c>
    </row>
    <row r="39" spans="1:35" ht="14.1" customHeight="1" thickBot="1" x14ac:dyDescent="0.25">
      <c r="A39" s="145">
        <v>52</v>
      </c>
      <c r="B39" s="89"/>
      <c r="C39" s="90"/>
      <c r="D39" s="97">
        <v>22</v>
      </c>
      <c r="E39" s="100">
        <v>40373.71</v>
      </c>
      <c r="F39" s="98">
        <v>22673.88</v>
      </c>
      <c r="G39" s="177">
        <v>1440</v>
      </c>
      <c r="H39" s="161">
        <f t="shared" si="12"/>
        <v>0</v>
      </c>
      <c r="I39" s="94">
        <f t="shared" si="13"/>
        <v>0</v>
      </c>
      <c r="J39" s="74">
        <f t="shared" si="14"/>
        <v>0</v>
      </c>
      <c r="K39" s="74">
        <f t="shared" si="15"/>
        <v>5253.9658333333327</v>
      </c>
      <c r="L39" s="58">
        <f t="shared" si="16"/>
        <v>69741.555833333332</v>
      </c>
      <c r="M39" s="95">
        <f t="shared" si="0"/>
        <v>3364.4758333333334</v>
      </c>
      <c r="N39" s="45">
        <f t="shared" si="1"/>
        <v>1889.49</v>
      </c>
      <c r="O39" s="45">
        <f t="shared" si="2"/>
        <v>120</v>
      </c>
      <c r="P39" s="172">
        <f t="shared" si="17"/>
        <v>0</v>
      </c>
      <c r="Q39" s="45">
        <f t="shared" si="3"/>
        <v>0</v>
      </c>
      <c r="R39" s="45">
        <f t="shared" si="4"/>
        <v>0</v>
      </c>
      <c r="S39" s="193">
        <f t="shared" si="18"/>
        <v>5373.9658333333336</v>
      </c>
      <c r="T39" s="56">
        <f t="shared" si="5"/>
        <v>110.61290410958904</v>
      </c>
      <c r="U39" s="57">
        <f t="shared" si="6"/>
        <v>62.120219178082195</v>
      </c>
      <c r="V39" s="57">
        <f t="shared" si="7"/>
        <v>3.9452054794520546</v>
      </c>
      <c r="W39" s="174">
        <f t="shared" si="19"/>
        <v>0</v>
      </c>
      <c r="X39" s="151">
        <f t="shared" si="20"/>
        <v>0</v>
      </c>
      <c r="Y39" s="45">
        <f t="shared" si="21"/>
        <v>0</v>
      </c>
      <c r="Z39" s="196">
        <f t="shared" si="8"/>
        <v>176.67832876712328</v>
      </c>
      <c r="AA39" s="104">
        <f t="shared" si="22"/>
        <v>41.046608072916669</v>
      </c>
      <c r="AB39" s="50">
        <f t="shared" si="9"/>
        <v>49.255929687500007</v>
      </c>
      <c r="AC39" s="51">
        <f t="shared" si="10"/>
        <v>50.897794010416675</v>
      </c>
      <c r="AD39" s="18"/>
      <c r="AE39" s="18"/>
      <c r="AF39" s="18"/>
      <c r="AG39" s="18"/>
      <c r="AH39" s="18"/>
      <c r="AI39" s="6">
        <f t="shared" si="11"/>
        <v>4441.1081000000004</v>
      </c>
    </row>
    <row r="42" spans="1:35" x14ac:dyDescent="0.2">
      <c r="B42" s="113"/>
      <c r="C42" s="114"/>
      <c r="D42" s="114"/>
      <c r="E42" s="113"/>
      <c r="F42" s="113"/>
    </row>
    <row r="43" spans="1:35" x14ac:dyDescent="0.2">
      <c r="B43" s="113"/>
      <c r="C43" s="114"/>
      <c r="D43" s="114"/>
      <c r="E43" s="113"/>
      <c r="F43" s="113"/>
    </row>
    <row r="44" spans="1:35" x14ac:dyDescent="0.2">
      <c r="B44" s="113"/>
      <c r="C44" s="114"/>
      <c r="D44" s="114"/>
      <c r="E44" s="113"/>
      <c r="F44" s="113"/>
    </row>
    <row r="45" spans="1:35" x14ac:dyDescent="0.2">
      <c r="B45" s="113"/>
      <c r="C45" s="114"/>
      <c r="D45" s="114"/>
      <c r="E45" s="113"/>
      <c r="F45" s="113"/>
    </row>
    <row r="48" spans="1:35" x14ac:dyDescent="0.2">
      <c r="I48" s="113"/>
    </row>
  </sheetData>
  <sheetProtection algorithmName="SHA-512" hashValue="P3Xck/YqPxLc1W/kiBi6opxn7GlWKf7lgXQnSistqZl9Gzz33nDZ593UZ+mBhjNjOf+IAp4dbpPyRrs9OWF8xQ==" saltValue="x4MfXvq90cqJg0euTUogKA==" spinCount="100000" sheet="1" objects="1" scenarios="1"/>
  <mergeCells count="36">
    <mergeCell ref="AB11:AB12"/>
    <mergeCell ref="AC11:AC12"/>
    <mergeCell ref="AA10:AC10"/>
    <mergeCell ref="E11:E12"/>
    <mergeCell ref="F11:F12"/>
    <mergeCell ref="G11:G12"/>
    <mergeCell ref="L11:L12"/>
    <mergeCell ref="M11:M12"/>
    <mergeCell ref="K11:K12"/>
    <mergeCell ref="M10:S10"/>
    <mergeCell ref="T10:Z10"/>
    <mergeCell ref="Y11:Y12"/>
    <mergeCell ref="Z11:Z12"/>
    <mergeCell ref="X11:X12"/>
    <mergeCell ref="Q11:Q12"/>
    <mergeCell ref="P11:P12"/>
    <mergeCell ref="B7:E8"/>
    <mergeCell ref="F7:N7"/>
    <mergeCell ref="F8:N8"/>
    <mergeCell ref="T11:T12"/>
    <mergeCell ref="U11:U12"/>
    <mergeCell ref="N11:N12"/>
    <mergeCell ref="O11:O12"/>
    <mergeCell ref="W11:W12"/>
    <mergeCell ref="V11:V12"/>
    <mergeCell ref="AA11:AA12"/>
    <mergeCell ref="S5:U5"/>
    <mergeCell ref="R7:U7"/>
    <mergeCell ref="R8:U8"/>
    <mergeCell ref="R11:R12"/>
    <mergeCell ref="S11:S12"/>
    <mergeCell ref="A10:A12"/>
    <mergeCell ref="B10:B12"/>
    <mergeCell ref="C10:C12"/>
    <mergeCell ref="D10:D12"/>
    <mergeCell ref="E10:L10"/>
  </mergeCells>
  <dataValidations count="3">
    <dataValidation type="list" allowBlank="1" showInputMessage="1" showErrorMessage="1" sqref="I12" xr:uid="{664CC619-46DA-4537-AA47-F933B9DB7F45}">
      <formula1>"NO-NEIN,4-%,10-%"</formula1>
    </dataValidation>
    <dataValidation type="list" allowBlank="1" showInputMessage="1" showErrorMessage="1" sqref="J12" xr:uid="{90E7C663-B7FB-498E-92C9-9BFE3E73EB7E}">
      <formula1>"NO-NEIN,SI-JA,"</formula1>
    </dataValidation>
    <dataValidation type="list" allowBlank="1" showInputMessage="1" showErrorMessage="1" sqref="H12" xr:uid="{F8945F33-FA99-4D47-BADD-E79F2E30D6DE}">
      <formula1>"C1 (ex A),B2 (ex B),NO-NEIN,"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F66C-3ECD-40BF-AC3E-DB5954D1FB04}">
  <dimension ref="A1:BD297"/>
  <sheetViews>
    <sheetView zoomScaleNormal="100" workbookViewId="0">
      <selection activeCell="J23" sqref="J23"/>
    </sheetView>
  </sheetViews>
  <sheetFormatPr baseColWidth="10" defaultRowHeight="12.75" x14ac:dyDescent="0.2"/>
  <cols>
    <col min="1" max="1" width="12.42578125" style="114" customWidth="1"/>
    <col min="8" max="8" width="13.140625" style="6" customWidth="1"/>
    <col min="12" max="12" width="11.85546875" style="6" customWidth="1"/>
    <col min="17" max="17" width="12.85546875" style="6" customWidth="1"/>
    <col min="25" max="25" width="13.85546875" style="6" customWidth="1"/>
    <col min="35" max="35" width="11.28515625" customWidth="1"/>
    <col min="36" max="41" width="11.42578125" hidden="1" customWidth="1"/>
  </cols>
  <sheetData>
    <row r="1" spans="1:56" x14ac:dyDescent="0.2">
      <c r="B1" s="113"/>
      <c r="C1" s="114"/>
      <c r="D1" s="114"/>
      <c r="E1" s="113"/>
      <c r="F1" s="113"/>
      <c r="G1" s="113"/>
      <c r="I1" s="113"/>
      <c r="J1" s="113"/>
      <c r="K1" s="113"/>
      <c r="M1" s="113"/>
      <c r="N1" s="113"/>
      <c r="O1" s="113"/>
      <c r="P1" s="113"/>
      <c r="R1" s="113"/>
      <c r="S1" s="113"/>
      <c r="T1" s="113"/>
      <c r="U1" s="113"/>
      <c r="V1" s="113"/>
      <c r="W1" s="113"/>
      <c r="X1" s="113"/>
      <c r="Z1" s="113"/>
      <c r="AA1" s="113"/>
      <c r="AB1" s="113"/>
      <c r="AC1" s="113"/>
      <c r="AD1" s="113"/>
      <c r="AE1" s="113"/>
      <c r="AF1" s="113"/>
      <c r="AG1" s="113"/>
      <c r="AH1" s="113"/>
      <c r="AI1" s="113"/>
      <c r="AJ1" s="113"/>
      <c r="AK1" s="113"/>
      <c r="AL1" s="113"/>
      <c r="AM1" s="113"/>
      <c r="AN1" s="113"/>
      <c r="AO1" s="113"/>
      <c r="AP1" s="113"/>
      <c r="AQ1" s="113"/>
      <c r="AR1" s="113"/>
      <c r="AS1" s="113"/>
      <c r="AT1" s="113"/>
      <c r="AU1" s="113"/>
      <c r="AV1" s="113"/>
      <c r="AW1" s="113"/>
      <c r="AX1" s="113"/>
      <c r="AY1" s="113"/>
      <c r="AZ1" s="113"/>
      <c r="BA1" s="113"/>
      <c r="BB1" s="113"/>
      <c r="BC1" s="113"/>
      <c r="BD1" s="113"/>
    </row>
    <row r="2" spans="1:56" ht="65.25" customHeight="1" x14ac:dyDescent="0.2">
      <c r="B2" s="114"/>
      <c r="C2" s="114"/>
      <c r="D2" s="114"/>
      <c r="E2" s="114"/>
      <c r="F2" s="114"/>
      <c r="G2" s="118" t="s">
        <v>0</v>
      </c>
      <c r="H2" s="67"/>
      <c r="I2" s="67"/>
      <c r="J2" s="67"/>
      <c r="K2" s="67"/>
      <c r="L2" s="67"/>
      <c r="M2" s="67"/>
      <c r="N2" s="67"/>
      <c r="O2" s="67"/>
      <c r="P2" s="114"/>
      <c r="Q2" s="147"/>
      <c r="R2" s="149"/>
      <c r="S2" s="149"/>
      <c r="T2" s="149"/>
      <c r="U2" s="149"/>
      <c r="V2" s="147"/>
      <c r="W2" s="147"/>
      <c r="X2" s="147"/>
      <c r="Y2" s="71"/>
      <c r="Z2" s="147"/>
      <c r="AA2" s="67"/>
      <c r="AB2" s="71"/>
      <c r="AC2" s="114"/>
      <c r="AD2" s="114"/>
      <c r="AE2" s="114"/>
      <c r="AF2" s="114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</row>
    <row r="3" spans="1:56" ht="16.5" customHeight="1" x14ac:dyDescent="0.2">
      <c r="B3" s="114"/>
      <c r="C3" s="114"/>
      <c r="D3" s="114"/>
      <c r="E3" s="114"/>
      <c r="F3" s="68"/>
      <c r="G3" s="72" t="s">
        <v>30</v>
      </c>
      <c r="H3" s="70">
        <v>46023</v>
      </c>
      <c r="J3" s="70"/>
      <c r="K3" s="68"/>
      <c r="L3" s="68"/>
      <c r="M3" s="69"/>
      <c r="N3" s="68"/>
      <c r="O3" s="68"/>
      <c r="P3" s="68"/>
      <c r="Q3" s="68"/>
      <c r="R3" s="149"/>
      <c r="S3" s="149"/>
      <c r="T3" s="149"/>
      <c r="U3" s="149"/>
      <c r="V3" s="147"/>
      <c r="W3" s="147"/>
      <c r="X3" s="147"/>
      <c r="Y3" s="71"/>
      <c r="Z3" s="185"/>
      <c r="AA3" s="70"/>
      <c r="AB3" s="71"/>
      <c r="AC3" s="114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</row>
    <row r="4" spans="1:56" ht="13.5" thickBot="1" x14ac:dyDescent="0.25">
      <c r="B4" s="114"/>
      <c r="C4" s="114"/>
      <c r="D4" s="114"/>
      <c r="E4" s="114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114"/>
      <c r="W4" s="114"/>
      <c r="X4" s="114"/>
      <c r="Y4" s="7"/>
      <c r="Z4" s="114"/>
      <c r="AA4" s="59"/>
      <c r="AB4" s="114"/>
      <c r="AC4" s="114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</row>
    <row r="5" spans="1:56" ht="13.5" thickBot="1" x14ac:dyDescent="0.25">
      <c r="A5" s="120"/>
      <c r="B5" s="120"/>
      <c r="C5" s="120"/>
      <c r="D5" s="120"/>
      <c r="E5" s="120"/>
      <c r="F5" s="114"/>
      <c r="G5" s="114"/>
      <c r="H5" s="7"/>
      <c r="I5" s="114"/>
      <c r="J5" s="114"/>
      <c r="K5" s="114"/>
      <c r="L5" s="7"/>
      <c r="M5" s="114"/>
      <c r="N5" s="114"/>
      <c r="O5" s="114"/>
      <c r="P5" s="114"/>
      <c r="Q5" s="176"/>
      <c r="R5" s="117"/>
      <c r="S5" s="236" t="s">
        <v>77</v>
      </c>
      <c r="T5" s="237"/>
      <c r="U5" s="238"/>
      <c r="V5" s="113"/>
      <c r="W5" s="114"/>
      <c r="X5" s="114"/>
      <c r="Y5" s="7"/>
      <c r="Z5" s="114"/>
      <c r="AA5" s="114"/>
      <c r="AB5" s="114"/>
      <c r="AC5" s="114"/>
      <c r="AD5" s="114"/>
      <c r="AE5" s="114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</row>
    <row r="6" spans="1:56" ht="13.5" thickBot="1" x14ac:dyDescent="0.25">
      <c r="A6" s="120"/>
      <c r="B6" s="120"/>
      <c r="C6" s="120"/>
      <c r="D6" s="120"/>
      <c r="E6" s="120"/>
      <c r="F6" s="114"/>
      <c r="G6" s="114"/>
      <c r="H6" s="7"/>
      <c r="I6" s="114"/>
      <c r="J6" s="114"/>
      <c r="K6" s="114"/>
      <c r="L6" s="7"/>
      <c r="M6" s="114"/>
      <c r="N6" s="114"/>
      <c r="O6" s="114"/>
      <c r="P6" s="114"/>
      <c r="Q6" s="7"/>
      <c r="R6" s="114"/>
      <c r="S6" s="114"/>
      <c r="T6" s="114"/>
      <c r="U6" s="114"/>
      <c r="V6" s="114"/>
      <c r="W6" s="114"/>
      <c r="X6" s="114"/>
      <c r="Y6" s="7"/>
      <c r="Z6" s="114"/>
      <c r="AA6" s="114"/>
      <c r="AB6" s="114"/>
      <c r="AC6" s="114"/>
      <c r="AD6" s="114"/>
      <c r="AE6" s="114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</row>
    <row r="7" spans="1:56" ht="21.75" customHeight="1" x14ac:dyDescent="0.2">
      <c r="B7" s="239" t="s">
        <v>88</v>
      </c>
      <c r="C7" s="240"/>
      <c r="D7" s="240"/>
      <c r="E7" s="241"/>
      <c r="F7" s="245" t="s">
        <v>78</v>
      </c>
      <c r="G7" s="246"/>
      <c r="H7" s="246"/>
      <c r="I7" s="246"/>
      <c r="J7" s="246"/>
      <c r="K7" s="246"/>
      <c r="L7" s="246"/>
      <c r="M7" s="246"/>
      <c r="N7" s="247"/>
      <c r="O7" s="113"/>
      <c r="P7" s="113"/>
      <c r="Q7" s="115"/>
      <c r="R7" s="248" t="s">
        <v>75</v>
      </c>
      <c r="S7" s="249"/>
      <c r="T7" s="249"/>
      <c r="U7" s="249"/>
      <c r="V7" s="250"/>
      <c r="W7" s="115"/>
      <c r="X7" s="114"/>
      <c r="Y7" s="7"/>
      <c r="Z7" s="114"/>
      <c r="AA7" s="114"/>
      <c r="AB7" s="114"/>
      <c r="AC7" s="113"/>
      <c r="AD7" s="113"/>
      <c r="AE7" s="113"/>
      <c r="AF7" s="119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</row>
    <row r="8" spans="1:56" ht="18.75" customHeight="1" thickBot="1" x14ac:dyDescent="0.25">
      <c r="B8" s="242"/>
      <c r="C8" s="243"/>
      <c r="D8" s="243"/>
      <c r="E8" s="244"/>
      <c r="F8" s="251" t="s">
        <v>79</v>
      </c>
      <c r="G8" s="252"/>
      <c r="H8" s="252"/>
      <c r="I8" s="252"/>
      <c r="J8" s="252"/>
      <c r="K8" s="252"/>
      <c r="L8" s="252"/>
      <c r="M8" s="252"/>
      <c r="N8" s="253"/>
      <c r="O8" s="113"/>
      <c r="P8" s="113"/>
      <c r="Q8" s="115"/>
      <c r="R8" s="254" t="s">
        <v>74</v>
      </c>
      <c r="S8" s="255"/>
      <c r="T8" s="255"/>
      <c r="U8" s="255"/>
      <c r="V8" s="256"/>
      <c r="W8" s="115"/>
      <c r="X8" s="27">
        <f>Data!H13</f>
        <v>42.35</v>
      </c>
      <c r="Z8" s="113"/>
      <c r="AA8" s="113"/>
      <c r="AB8" s="113"/>
      <c r="AC8" s="113"/>
      <c r="AD8" s="113"/>
      <c r="AE8" s="113"/>
      <c r="AF8" s="119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</row>
    <row r="9" spans="1:56" ht="13.5" thickBot="1" x14ac:dyDescent="0.25">
      <c r="B9" s="114"/>
      <c r="C9" s="114"/>
      <c r="D9" s="114"/>
      <c r="E9" s="28"/>
      <c r="F9" s="38"/>
      <c r="G9" s="38"/>
      <c r="H9" s="38"/>
      <c r="I9" s="38"/>
      <c r="J9" s="38"/>
      <c r="K9" s="38"/>
      <c r="L9" s="38"/>
      <c r="M9" s="39"/>
      <c r="N9" s="40">
        <f>12</f>
        <v>12</v>
      </c>
      <c r="O9" s="114"/>
      <c r="P9" s="114"/>
      <c r="Q9" s="7"/>
      <c r="R9" s="114"/>
      <c r="S9" s="38"/>
      <c r="T9" s="114"/>
      <c r="U9" s="16"/>
      <c r="V9" s="40">
        <v>365</v>
      </c>
      <c r="W9" s="16"/>
      <c r="X9" s="16"/>
      <c r="Y9" s="16"/>
      <c r="Z9" s="16"/>
      <c r="AA9" s="38"/>
      <c r="AB9" s="16"/>
      <c r="AC9" s="16">
        <v>365</v>
      </c>
      <c r="AD9" s="75" t="s">
        <v>73</v>
      </c>
      <c r="AE9" s="113"/>
      <c r="AF9" s="75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</row>
    <row r="10" spans="1:56" ht="21.75" customHeight="1" thickBot="1" x14ac:dyDescent="0.25">
      <c r="A10" s="233" t="s">
        <v>84</v>
      </c>
      <c r="B10" s="257" t="s">
        <v>1</v>
      </c>
      <c r="C10" s="258" t="s">
        <v>2</v>
      </c>
      <c r="D10" s="261" t="s">
        <v>3</v>
      </c>
      <c r="E10" s="264" t="s">
        <v>6</v>
      </c>
      <c r="F10" s="265"/>
      <c r="G10" s="265"/>
      <c r="H10" s="265"/>
      <c r="I10" s="265"/>
      <c r="J10" s="265"/>
      <c r="K10" s="265"/>
      <c r="L10" s="265"/>
      <c r="M10" s="266"/>
      <c r="N10" s="224" t="s">
        <v>54</v>
      </c>
      <c r="O10" s="225"/>
      <c r="P10" s="225"/>
      <c r="Q10" s="225"/>
      <c r="R10" s="225"/>
      <c r="S10" s="225"/>
      <c r="T10" s="225"/>
      <c r="U10" s="226"/>
      <c r="V10" s="224" t="str">
        <f>CONCATENATE("GIORNALIERO - TÄGLICH  
(",V9," giorni/Tage)")</f>
        <v>GIORNALIERO - TÄGLICH  
(365 giorni/Tage)</v>
      </c>
      <c r="W10" s="225"/>
      <c r="X10" s="225"/>
      <c r="Y10" s="225"/>
      <c r="Z10" s="225"/>
      <c r="AA10" s="225"/>
      <c r="AB10" s="225"/>
      <c r="AC10" s="226"/>
      <c r="AD10" s="215" t="s">
        <v>53</v>
      </c>
      <c r="AE10" s="216"/>
      <c r="AF10" s="217"/>
      <c r="AG10" s="64"/>
      <c r="AH10" s="64"/>
      <c r="AI10" s="64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  <c r="BB10" s="121"/>
      <c r="BC10" s="121"/>
      <c r="BD10" s="121"/>
    </row>
    <row r="11" spans="1:56" ht="49.5" customHeight="1" x14ac:dyDescent="0.2">
      <c r="A11" s="234"/>
      <c r="B11" s="227"/>
      <c r="C11" s="259"/>
      <c r="D11" s="262"/>
      <c r="E11" s="218" t="s">
        <v>4</v>
      </c>
      <c r="F11" s="220" t="s">
        <v>5</v>
      </c>
      <c r="G11" s="220" t="s">
        <v>55</v>
      </c>
      <c r="H11" s="112" t="s">
        <v>91</v>
      </c>
      <c r="I11" s="66" t="s">
        <v>64</v>
      </c>
      <c r="J11" s="66" t="s">
        <v>80</v>
      </c>
      <c r="K11" s="66" t="s">
        <v>59</v>
      </c>
      <c r="L11" s="267" t="s">
        <v>83</v>
      </c>
      <c r="M11" s="222" t="s">
        <v>9</v>
      </c>
      <c r="N11" s="218" t="s">
        <v>4</v>
      </c>
      <c r="O11" s="220" t="s">
        <v>5</v>
      </c>
      <c r="P11" s="220" t="s">
        <v>55</v>
      </c>
      <c r="Q11" s="214" t="s">
        <v>91</v>
      </c>
      <c r="R11" s="205" t="s">
        <v>64</v>
      </c>
      <c r="S11" s="207" t="s">
        <v>81</v>
      </c>
      <c r="T11" s="209" t="s">
        <v>59</v>
      </c>
      <c r="U11" s="222" t="s">
        <v>9</v>
      </c>
      <c r="V11" s="227" t="s">
        <v>4</v>
      </c>
      <c r="W11" s="203" t="s">
        <v>5</v>
      </c>
      <c r="X11" s="203" t="s">
        <v>55</v>
      </c>
      <c r="Y11" s="214" t="s">
        <v>91</v>
      </c>
      <c r="Z11" s="205" t="s">
        <v>64</v>
      </c>
      <c r="AA11" s="207" t="s">
        <v>81</v>
      </c>
      <c r="AB11" s="209" t="s">
        <v>67</v>
      </c>
      <c r="AC11" s="210" t="s">
        <v>9</v>
      </c>
      <c r="AD11" s="212" t="s">
        <v>50</v>
      </c>
      <c r="AE11" s="229" t="s">
        <v>51</v>
      </c>
      <c r="AF11" s="231" t="s">
        <v>52</v>
      </c>
      <c r="AG11" s="65"/>
      <c r="AH11" s="65"/>
      <c r="AI11" s="65"/>
      <c r="AJ11" s="202" t="s">
        <v>56</v>
      </c>
      <c r="AK11" s="202"/>
      <c r="AL11" s="121"/>
      <c r="AM11" s="121"/>
      <c r="AN11" s="122" t="s">
        <v>64</v>
      </c>
      <c r="AO11" s="122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</row>
    <row r="12" spans="1:56" ht="13.5" thickBot="1" x14ac:dyDescent="0.25">
      <c r="A12" s="235"/>
      <c r="B12" s="219"/>
      <c r="C12" s="260"/>
      <c r="D12" s="263"/>
      <c r="E12" s="219"/>
      <c r="F12" s="221"/>
      <c r="G12" s="221"/>
      <c r="H12" s="200" t="s">
        <v>93</v>
      </c>
      <c r="I12" s="200" t="s">
        <v>66</v>
      </c>
      <c r="J12" s="200" t="s">
        <v>60</v>
      </c>
      <c r="K12" s="200" t="s">
        <v>60</v>
      </c>
      <c r="L12" s="204"/>
      <c r="M12" s="223"/>
      <c r="N12" s="219"/>
      <c r="O12" s="221"/>
      <c r="P12" s="221"/>
      <c r="Q12" s="206"/>
      <c r="R12" s="206"/>
      <c r="S12" s="208"/>
      <c r="T12" s="208"/>
      <c r="U12" s="223"/>
      <c r="V12" s="228"/>
      <c r="W12" s="204"/>
      <c r="X12" s="204"/>
      <c r="Y12" s="206"/>
      <c r="Z12" s="206"/>
      <c r="AA12" s="208"/>
      <c r="AB12" s="208"/>
      <c r="AC12" s="211"/>
      <c r="AD12" s="213"/>
      <c r="AE12" s="230"/>
      <c r="AF12" s="232"/>
      <c r="AG12" s="65"/>
      <c r="AH12" s="65"/>
      <c r="AI12" s="65"/>
      <c r="AJ12" s="53" t="s">
        <v>57</v>
      </c>
      <c r="AK12" s="53" t="s">
        <v>58</v>
      </c>
      <c r="AL12" s="116"/>
      <c r="AM12" s="116"/>
      <c r="AN12" s="102" t="s">
        <v>65</v>
      </c>
      <c r="AO12" s="102" t="s">
        <v>82</v>
      </c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</row>
    <row r="13" spans="1:56" x14ac:dyDescent="0.2">
      <c r="A13" s="144">
        <v>0</v>
      </c>
      <c r="B13" s="87" t="s">
        <v>7</v>
      </c>
      <c r="C13" s="78">
        <v>0</v>
      </c>
      <c r="D13" s="96">
        <v>0</v>
      </c>
      <c r="E13" s="108">
        <v>12936.13</v>
      </c>
      <c r="F13" s="77">
        <v>21615.48</v>
      </c>
      <c r="G13" s="60">
        <v>1320</v>
      </c>
      <c r="H13" s="160">
        <f>IF($H$12="NO-NEIN",-960,IF($H$12="B1 (ex C)",-480,IF($H$12=";B2 (ex B)",0,0)))</f>
        <v>0</v>
      </c>
      <c r="I13" s="83">
        <f>IF($I$12="4-%",517.4452,IF($I$12="20-%",2587.226,0))</f>
        <v>517.4452</v>
      </c>
      <c r="J13" s="123">
        <f>IF($J$12="NO-NEIN",AK13,IF($J$12="SI-JA",2587.23,0))</f>
        <v>0</v>
      </c>
      <c r="K13" s="73">
        <f t="shared" ref="K13:K39" si="0">IF($K$12="NO-NEIN",AK13,IF($K$12="SI-JA",AJ13,0))</f>
        <v>0</v>
      </c>
      <c r="L13" s="73">
        <f>+(E13+F13+K13)/12</f>
        <v>2879.3008333333332</v>
      </c>
      <c r="M13" s="52">
        <f>SUM(E13:L13)</f>
        <v>39268.356033333337</v>
      </c>
      <c r="N13" s="190">
        <f t="shared" ref="N13:N39" si="1">E13/$N$9</f>
        <v>1078.0108333333333</v>
      </c>
      <c r="O13" s="124">
        <f t="shared" ref="O13:O39" si="2">F13/$N$9</f>
        <v>1801.29</v>
      </c>
      <c r="P13" s="124">
        <f t="shared" ref="P13:P39" si="3">G13/$N$9</f>
        <v>110</v>
      </c>
      <c r="Q13" s="171">
        <f>H13/$N$9</f>
        <v>0</v>
      </c>
      <c r="R13" s="124">
        <f t="shared" ref="R13:R39" si="4">I13/$N$9</f>
        <v>43.120433333333331</v>
      </c>
      <c r="S13" s="123">
        <f t="shared" ref="S13:S39" si="5">+J13/12</f>
        <v>0</v>
      </c>
      <c r="T13" s="124">
        <f t="shared" ref="T13:T39" si="6">+K13/12</f>
        <v>0</v>
      </c>
      <c r="U13" s="166">
        <f>SUM(N13:T13)</f>
        <v>3032.4212666666667</v>
      </c>
      <c r="V13" s="125">
        <f t="shared" ref="V13:V39" si="7">E13/$V$9</f>
        <v>35.441452054794517</v>
      </c>
      <c r="W13" s="126">
        <f t="shared" ref="W13:W39" si="8">F13/$V$9</f>
        <v>59.220493150684931</v>
      </c>
      <c r="X13" s="126">
        <f t="shared" ref="X13:X39" si="9">G13/$V$9</f>
        <v>3.6164383561643834</v>
      </c>
      <c r="Y13" s="169">
        <f>H13/$V$9</f>
        <v>0</v>
      </c>
      <c r="Z13" s="126">
        <f t="shared" ref="Z13:Z39" si="10">I13/$V$9</f>
        <v>1.4176580821917808</v>
      </c>
      <c r="AA13" s="123">
        <f>+J13/365</f>
        <v>0</v>
      </c>
      <c r="AB13" s="123">
        <f>+K13/365</f>
        <v>0</v>
      </c>
      <c r="AC13" s="79">
        <f>SUM(V13:AB13)</f>
        <v>99.696041643835599</v>
      </c>
      <c r="AD13" s="128">
        <f>(N13+O13)/160*1.25</f>
        <v>22.494537760416662</v>
      </c>
      <c r="AE13" s="129">
        <f t="shared" ref="AE13:AE39" si="11">(N13+O13)/160*1.5</f>
        <v>26.993445312499997</v>
      </c>
      <c r="AF13" s="130">
        <f t="shared" ref="AF13:AF39" si="12">(N13+O13)/160*1.55</f>
        <v>27.893226822916663</v>
      </c>
      <c r="AG13" s="131"/>
      <c r="AH13" s="131"/>
      <c r="AI13" s="131"/>
      <c r="AJ13" s="113">
        <f t="shared" ref="AJ13:AJ39" si="13">+E13/100*11</f>
        <v>1422.9743000000001</v>
      </c>
      <c r="AK13" s="113">
        <v>0</v>
      </c>
      <c r="AL13" s="113"/>
      <c r="AM13" s="113"/>
      <c r="AN13" s="113">
        <v>517.4452</v>
      </c>
      <c r="AO13" s="113">
        <v>2587.2260000000001</v>
      </c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</row>
    <row r="14" spans="1:56" x14ac:dyDescent="0.2">
      <c r="A14" s="144">
        <v>2</v>
      </c>
      <c r="B14" s="88">
        <v>0.06</v>
      </c>
      <c r="C14" s="78">
        <v>1</v>
      </c>
      <c r="D14" s="96">
        <v>0</v>
      </c>
      <c r="E14" s="99">
        <v>13712.3</v>
      </c>
      <c r="F14" s="77">
        <v>21615.48</v>
      </c>
      <c r="G14" s="60">
        <v>1320</v>
      </c>
      <c r="H14" s="160">
        <f t="shared" ref="H14:H39" si="14">IF($H$12="NO-NEIN",-960,IF($H$12="B1 (ex C)",-480,IF($H$12=";B2 (ex B)",0,0)))</f>
        <v>0</v>
      </c>
      <c r="I14" s="83">
        <f t="shared" ref="I14:I39" si="15">IF($I$12="4-%",517.4452,IF($I$12="20-%",2587.226,0))</f>
        <v>517.4452</v>
      </c>
      <c r="J14" s="123">
        <f t="shared" ref="J14:J39" si="16">IF($J$12="NO-NEIN",AK14,IF($J$12="SI-JA",2587.23,0))</f>
        <v>0</v>
      </c>
      <c r="K14" s="73">
        <f t="shared" si="0"/>
        <v>0</v>
      </c>
      <c r="L14" s="73">
        <f t="shared" ref="L14:L39" si="17">+(E14+F14+K14)/12</f>
        <v>2943.9816666666666</v>
      </c>
      <c r="M14" s="52">
        <f t="shared" ref="M14:M38" si="18">SUM(E14:L14)</f>
        <v>40109.206866666667</v>
      </c>
      <c r="N14" s="110">
        <f t="shared" si="1"/>
        <v>1142.6916666666666</v>
      </c>
      <c r="O14" s="82">
        <f t="shared" si="2"/>
        <v>1801.29</v>
      </c>
      <c r="P14" s="82">
        <f t="shared" si="3"/>
        <v>110</v>
      </c>
      <c r="Q14" s="171">
        <f t="shared" ref="Q14:Q39" si="19">H14/$N$9</f>
        <v>0</v>
      </c>
      <c r="R14" s="82">
        <f t="shared" si="4"/>
        <v>43.120433333333331</v>
      </c>
      <c r="S14" s="123">
        <f t="shared" si="5"/>
        <v>0</v>
      </c>
      <c r="T14" s="82">
        <f t="shared" si="6"/>
        <v>0</v>
      </c>
      <c r="U14" s="152">
        <f t="shared" ref="U14:U39" si="20">SUM(N14:T14)</f>
        <v>3097.1021000000001</v>
      </c>
      <c r="V14" s="132">
        <f t="shared" si="7"/>
        <v>37.567945205479447</v>
      </c>
      <c r="W14" s="133">
        <f t="shared" si="8"/>
        <v>59.220493150684931</v>
      </c>
      <c r="X14" s="133">
        <f t="shared" si="9"/>
        <v>3.6164383561643834</v>
      </c>
      <c r="Y14" s="169">
        <f t="shared" ref="Y14:Y39" si="21">H14/$V$9</f>
        <v>0</v>
      </c>
      <c r="Z14" s="133">
        <f t="shared" si="10"/>
        <v>1.4176580821917808</v>
      </c>
      <c r="AA14" s="123">
        <f t="shared" ref="AA14:AA39" si="22">+J14/365</f>
        <v>0</v>
      </c>
      <c r="AB14" s="123">
        <f t="shared" ref="AB14:AB39" si="23">+K14/365</f>
        <v>0</v>
      </c>
      <c r="AC14" s="80">
        <f t="shared" ref="AC14:AC39" si="24">SUM(V14:AB14)</f>
        <v>101.82253479452054</v>
      </c>
      <c r="AD14" s="134">
        <f t="shared" ref="AD14:AD39" si="25">(N14+O14)/160*1.25</f>
        <v>22.999856770833333</v>
      </c>
      <c r="AE14" s="135">
        <f t="shared" si="11"/>
        <v>27.599828125000002</v>
      </c>
      <c r="AF14" s="136">
        <f t="shared" si="12"/>
        <v>28.519822395833334</v>
      </c>
      <c r="AG14" s="131"/>
      <c r="AH14" s="131"/>
      <c r="AI14" s="131"/>
      <c r="AJ14" s="113">
        <f t="shared" si="13"/>
        <v>1508.3529999999998</v>
      </c>
      <c r="AK14" s="113">
        <v>0</v>
      </c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</row>
    <row r="15" spans="1:56" x14ac:dyDescent="0.2">
      <c r="A15" s="144">
        <v>4</v>
      </c>
      <c r="B15" s="87"/>
      <c r="C15" s="78">
        <v>2</v>
      </c>
      <c r="D15" s="96">
        <v>0</v>
      </c>
      <c r="E15" s="99">
        <v>14488.47</v>
      </c>
      <c r="F15" s="77">
        <v>21615.48</v>
      </c>
      <c r="G15" s="60">
        <v>1320</v>
      </c>
      <c r="H15" s="160">
        <f t="shared" si="14"/>
        <v>0</v>
      </c>
      <c r="I15" s="83">
        <f t="shared" si="15"/>
        <v>517.4452</v>
      </c>
      <c r="J15" s="123">
        <f t="shared" si="16"/>
        <v>0</v>
      </c>
      <c r="K15" s="73">
        <f t="shared" si="0"/>
        <v>0</v>
      </c>
      <c r="L15" s="73">
        <f t="shared" si="17"/>
        <v>3008.6624999999999</v>
      </c>
      <c r="M15" s="52">
        <f t="shared" si="18"/>
        <v>40950.057699999998</v>
      </c>
      <c r="N15" s="110">
        <f t="shared" si="1"/>
        <v>1207.3724999999999</v>
      </c>
      <c r="O15" s="82">
        <f t="shared" si="2"/>
        <v>1801.29</v>
      </c>
      <c r="P15" s="82">
        <f t="shared" si="3"/>
        <v>110</v>
      </c>
      <c r="Q15" s="171">
        <f t="shared" si="19"/>
        <v>0</v>
      </c>
      <c r="R15" s="82">
        <f t="shared" si="4"/>
        <v>43.120433333333331</v>
      </c>
      <c r="S15" s="123">
        <f t="shared" si="5"/>
        <v>0</v>
      </c>
      <c r="T15" s="82">
        <f t="shared" si="6"/>
        <v>0</v>
      </c>
      <c r="U15" s="152">
        <f t="shared" si="20"/>
        <v>3161.7829333333334</v>
      </c>
      <c r="V15" s="132">
        <f t="shared" si="7"/>
        <v>39.694438356164383</v>
      </c>
      <c r="W15" s="133">
        <f t="shared" si="8"/>
        <v>59.220493150684931</v>
      </c>
      <c r="X15" s="133">
        <f t="shared" si="9"/>
        <v>3.6164383561643834</v>
      </c>
      <c r="Y15" s="169">
        <f t="shared" si="21"/>
        <v>0</v>
      </c>
      <c r="Z15" s="133">
        <f t="shared" si="10"/>
        <v>1.4176580821917808</v>
      </c>
      <c r="AA15" s="123">
        <f t="shared" si="22"/>
        <v>0</v>
      </c>
      <c r="AB15" s="123">
        <f t="shared" si="23"/>
        <v>0</v>
      </c>
      <c r="AC15" s="80">
        <f t="shared" si="24"/>
        <v>103.94902794520547</v>
      </c>
      <c r="AD15" s="134">
        <f t="shared" si="25"/>
        <v>23.505175781249999</v>
      </c>
      <c r="AE15" s="135">
        <f t="shared" si="11"/>
        <v>28.206210937499996</v>
      </c>
      <c r="AF15" s="136">
        <f t="shared" si="12"/>
        <v>29.146417968749997</v>
      </c>
      <c r="AG15" s="131"/>
      <c r="AH15" s="131"/>
      <c r="AI15" s="131"/>
      <c r="AJ15" s="113">
        <f t="shared" si="13"/>
        <v>1593.7316999999998</v>
      </c>
      <c r="AK15" s="113">
        <v>0</v>
      </c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</row>
    <row r="16" spans="1:56" x14ac:dyDescent="0.2">
      <c r="A16" s="144">
        <v>6</v>
      </c>
      <c r="B16" s="87"/>
      <c r="C16" s="78">
        <v>3</v>
      </c>
      <c r="D16" s="96">
        <v>0</v>
      </c>
      <c r="E16" s="99">
        <v>15264.63</v>
      </c>
      <c r="F16" s="77">
        <v>21615.48</v>
      </c>
      <c r="G16" s="60">
        <v>1320</v>
      </c>
      <c r="H16" s="160">
        <f t="shared" si="14"/>
        <v>0</v>
      </c>
      <c r="I16" s="83">
        <f t="shared" si="15"/>
        <v>517.4452</v>
      </c>
      <c r="J16" s="123">
        <f t="shared" si="16"/>
        <v>0</v>
      </c>
      <c r="K16" s="73">
        <f t="shared" si="0"/>
        <v>0</v>
      </c>
      <c r="L16" s="73">
        <f t="shared" si="17"/>
        <v>3073.3425000000002</v>
      </c>
      <c r="M16" s="52">
        <f t="shared" si="18"/>
        <v>41790.897700000001</v>
      </c>
      <c r="N16" s="110">
        <f t="shared" si="1"/>
        <v>1272.0525</v>
      </c>
      <c r="O16" s="82">
        <f t="shared" si="2"/>
        <v>1801.29</v>
      </c>
      <c r="P16" s="82">
        <f t="shared" si="3"/>
        <v>110</v>
      </c>
      <c r="Q16" s="171">
        <f t="shared" si="19"/>
        <v>0</v>
      </c>
      <c r="R16" s="82">
        <f t="shared" si="4"/>
        <v>43.120433333333331</v>
      </c>
      <c r="S16" s="123">
        <f t="shared" si="5"/>
        <v>0</v>
      </c>
      <c r="T16" s="82">
        <f t="shared" si="6"/>
        <v>0</v>
      </c>
      <c r="U16" s="152">
        <f t="shared" si="20"/>
        <v>3226.4629333333332</v>
      </c>
      <c r="V16" s="132">
        <f t="shared" si="7"/>
        <v>41.820904109589037</v>
      </c>
      <c r="W16" s="133">
        <f t="shared" si="8"/>
        <v>59.220493150684931</v>
      </c>
      <c r="X16" s="133">
        <f t="shared" si="9"/>
        <v>3.6164383561643834</v>
      </c>
      <c r="Y16" s="169">
        <f t="shared" si="21"/>
        <v>0</v>
      </c>
      <c r="Z16" s="133">
        <f t="shared" si="10"/>
        <v>1.4176580821917808</v>
      </c>
      <c r="AA16" s="123">
        <f t="shared" si="22"/>
        <v>0</v>
      </c>
      <c r="AB16" s="123">
        <f t="shared" si="23"/>
        <v>0</v>
      </c>
      <c r="AC16" s="80">
        <f t="shared" si="24"/>
        <v>106.07549369863013</v>
      </c>
      <c r="AD16" s="134">
        <f t="shared" si="25"/>
        <v>24.010488281249998</v>
      </c>
      <c r="AE16" s="135">
        <f t="shared" si="11"/>
        <v>28.8125859375</v>
      </c>
      <c r="AF16" s="136">
        <f t="shared" si="12"/>
        <v>29.77300546875</v>
      </c>
      <c r="AG16" s="131"/>
      <c r="AH16" s="131"/>
      <c r="AI16" s="131"/>
      <c r="AJ16" s="113">
        <f t="shared" si="13"/>
        <v>1679.1093000000001</v>
      </c>
      <c r="AK16" s="113">
        <v>0</v>
      </c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</row>
    <row r="17" spans="1:56" x14ac:dyDescent="0.2">
      <c r="A17" s="144">
        <v>8</v>
      </c>
      <c r="B17" s="87" t="s">
        <v>8</v>
      </c>
      <c r="C17" s="78">
        <v>0</v>
      </c>
      <c r="D17" s="96">
        <v>0</v>
      </c>
      <c r="E17" s="108">
        <v>17097.02</v>
      </c>
      <c r="F17" s="77">
        <v>21615.48</v>
      </c>
      <c r="G17" s="60">
        <v>1320</v>
      </c>
      <c r="H17" s="160">
        <f t="shared" si="14"/>
        <v>0</v>
      </c>
      <c r="I17" s="83">
        <f t="shared" si="15"/>
        <v>517.4452</v>
      </c>
      <c r="J17" s="123">
        <f t="shared" si="16"/>
        <v>0</v>
      </c>
      <c r="K17" s="73">
        <f t="shared" si="0"/>
        <v>0</v>
      </c>
      <c r="L17" s="73">
        <f t="shared" si="17"/>
        <v>3226.0416666666665</v>
      </c>
      <c r="M17" s="52">
        <f t="shared" si="18"/>
        <v>43775.986866666666</v>
      </c>
      <c r="N17" s="110">
        <f t="shared" si="1"/>
        <v>1424.7516666666668</v>
      </c>
      <c r="O17" s="82">
        <f t="shared" si="2"/>
        <v>1801.29</v>
      </c>
      <c r="P17" s="82">
        <f t="shared" si="3"/>
        <v>110</v>
      </c>
      <c r="Q17" s="171">
        <f t="shared" si="19"/>
        <v>0</v>
      </c>
      <c r="R17" s="82">
        <f t="shared" si="4"/>
        <v>43.120433333333331</v>
      </c>
      <c r="S17" s="123">
        <f t="shared" si="5"/>
        <v>0</v>
      </c>
      <c r="T17" s="82">
        <f t="shared" si="6"/>
        <v>0</v>
      </c>
      <c r="U17" s="152">
        <f t="shared" si="20"/>
        <v>3379.1621000000005</v>
      </c>
      <c r="V17" s="132">
        <f t="shared" si="7"/>
        <v>46.841150684931506</v>
      </c>
      <c r="W17" s="133">
        <f t="shared" si="8"/>
        <v>59.220493150684931</v>
      </c>
      <c r="X17" s="133">
        <f t="shared" si="9"/>
        <v>3.6164383561643834</v>
      </c>
      <c r="Y17" s="169">
        <f t="shared" si="21"/>
        <v>0</v>
      </c>
      <c r="Z17" s="133">
        <f t="shared" si="10"/>
        <v>1.4176580821917808</v>
      </c>
      <c r="AA17" s="123">
        <f t="shared" si="22"/>
        <v>0</v>
      </c>
      <c r="AB17" s="123">
        <f t="shared" si="23"/>
        <v>0</v>
      </c>
      <c r="AC17" s="80">
        <f t="shared" si="24"/>
        <v>111.09574027397259</v>
      </c>
      <c r="AD17" s="134">
        <f t="shared" si="25"/>
        <v>25.203450520833336</v>
      </c>
      <c r="AE17" s="135">
        <f t="shared" si="11"/>
        <v>30.244140625</v>
      </c>
      <c r="AF17" s="136">
        <f t="shared" si="12"/>
        <v>31.252278645833336</v>
      </c>
      <c r="AG17" s="131"/>
      <c r="AH17" s="131"/>
      <c r="AI17" s="131"/>
      <c r="AJ17" s="113">
        <f t="shared" si="13"/>
        <v>1880.6722</v>
      </c>
      <c r="AK17" s="113">
        <v>0</v>
      </c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</row>
    <row r="18" spans="1:56" x14ac:dyDescent="0.2">
      <c r="A18" s="144">
        <v>10</v>
      </c>
      <c r="B18" s="88">
        <v>0.03</v>
      </c>
      <c r="C18" s="78"/>
      <c r="D18" s="96">
        <v>1</v>
      </c>
      <c r="E18" s="99">
        <v>17609.93</v>
      </c>
      <c r="F18" s="77">
        <v>21615.48</v>
      </c>
      <c r="G18" s="60">
        <v>1320</v>
      </c>
      <c r="H18" s="160">
        <f t="shared" si="14"/>
        <v>0</v>
      </c>
      <c r="I18" s="83">
        <f t="shared" si="15"/>
        <v>517.4452</v>
      </c>
      <c r="J18" s="123">
        <f t="shared" si="16"/>
        <v>0</v>
      </c>
      <c r="K18" s="73">
        <f t="shared" si="0"/>
        <v>0</v>
      </c>
      <c r="L18" s="73">
        <f t="shared" si="17"/>
        <v>3268.7841666666668</v>
      </c>
      <c r="M18" s="52">
        <f t="shared" si="18"/>
        <v>44331.63936666667</v>
      </c>
      <c r="N18" s="110">
        <f t="shared" si="1"/>
        <v>1467.4941666666666</v>
      </c>
      <c r="O18" s="82">
        <f t="shared" si="2"/>
        <v>1801.29</v>
      </c>
      <c r="P18" s="82">
        <f t="shared" si="3"/>
        <v>110</v>
      </c>
      <c r="Q18" s="171">
        <f t="shared" si="19"/>
        <v>0</v>
      </c>
      <c r="R18" s="82">
        <f t="shared" si="4"/>
        <v>43.120433333333331</v>
      </c>
      <c r="S18" s="123">
        <f t="shared" si="5"/>
        <v>0</v>
      </c>
      <c r="T18" s="82">
        <f t="shared" si="6"/>
        <v>0</v>
      </c>
      <c r="U18" s="152">
        <f t="shared" si="20"/>
        <v>3421.9045999999998</v>
      </c>
      <c r="V18" s="132">
        <f t="shared" si="7"/>
        <v>48.246383561643839</v>
      </c>
      <c r="W18" s="133">
        <f t="shared" si="8"/>
        <v>59.220493150684931</v>
      </c>
      <c r="X18" s="133">
        <f t="shared" si="9"/>
        <v>3.6164383561643834</v>
      </c>
      <c r="Y18" s="169">
        <f t="shared" si="21"/>
        <v>0</v>
      </c>
      <c r="Z18" s="133">
        <f t="shared" si="10"/>
        <v>1.4176580821917808</v>
      </c>
      <c r="AA18" s="123">
        <f t="shared" si="22"/>
        <v>0</v>
      </c>
      <c r="AB18" s="123">
        <f t="shared" si="23"/>
        <v>0</v>
      </c>
      <c r="AC18" s="80">
        <f t="shared" si="24"/>
        <v>112.50097315068493</v>
      </c>
      <c r="AD18" s="134">
        <f t="shared" si="25"/>
        <v>25.537376302083331</v>
      </c>
      <c r="AE18" s="135">
        <f t="shared" si="11"/>
        <v>30.644851562499994</v>
      </c>
      <c r="AF18" s="136">
        <f t="shared" si="12"/>
        <v>31.666346614583329</v>
      </c>
      <c r="AG18" s="131"/>
      <c r="AH18" s="131"/>
      <c r="AI18" s="131"/>
      <c r="AJ18" s="113">
        <f t="shared" si="13"/>
        <v>1937.0923</v>
      </c>
      <c r="AK18" s="113">
        <v>0</v>
      </c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</row>
    <row r="19" spans="1:56" x14ac:dyDescent="0.2">
      <c r="A19" s="144">
        <v>12</v>
      </c>
      <c r="B19" s="87"/>
      <c r="C19" s="78"/>
      <c r="D19" s="96">
        <v>2</v>
      </c>
      <c r="E19" s="99">
        <v>18122.84</v>
      </c>
      <c r="F19" s="77">
        <v>21615.48</v>
      </c>
      <c r="G19" s="60">
        <v>1320</v>
      </c>
      <c r="H19" s="160">
        <f t="shared" si="14"/>
        <v>0</v>
      </c>
      <c r="I19" s="83">
        <f t="shared" si="15"/>
        <v>517.4452</v>
      </c>
      <c r="J19" s="123">
        <f t="shared" si="16"/>
        <v>0</v>
      </c>
      <c r="K19" s="73">
        <f t="shared" si="0"/>
        <v>0</v>
      </c>
      <c r="L19" s="73">
        <f t="shared" si="17"/>
        <v>3311.5266666666666</v>
      </c>
      <c r="M19" s="52">
        <f t="shared" si="18"/>
        <v>44887.291866666666</v>
      </c>
      <c r="N19" s="110">
        <f t="shared" si="1"/>
        <v>1510.2366666666667</v>
      </c>
      <c r="O19" s="82">
        <f t="shared" si="2"/>
        <v>1801.29</v>
      </c>
      <c r="P19" s="82">
        <f t="shared" si="3"/>
        <v>110</v>
      </c>
      <c r="Q19" s="171">
        <f t="shared" si="19"/>
        <v>0</v>
      </c>
      <c r="R19" s="82">
        <f t="shared" si="4"/>
        <v>43.120433333333331</v>
      </c>
      <c r="S19" s="123">
        <f t="shared" si="5"/>
        <v>0</v>
      </c>
      <c r="T19" s="82">
        <f t="shared" si="6"/>
        <v>0</v>
      </c>
      <c r="U19" s="152">
        <f t="shared" si="20"/>
        <v>3464.6471000000001</v>
      </c>
      <c r="V19" s="132">
        <f t="shared" si="7"/>
        <v>49.651616438356164</v>
      </c>
      <c r="W19" s="133">
        <f t="shared" si="8"/>
        <v>59.220493150684931</v>
      </c>
      <c r="X19" s="133">
        <f t="shared" si="9"/>
        <v>3.6164383561643834</v>
      </c>
      <c r="Y19" s="169">
        <f t="shared" si="21"/>
        <v>0</v>
      </c>
      <c r="Z19" s="133">
        <f t="shared" si="10"/>
        <v>1.4176580821917808</v>
      </c>
      <c r="AA19" s="123">
        <f t="shared" si="22"/>
        <v>0</v>
      </c>
      <c r="AB19" s="123">
        <f t="shared" si="23"/>
        <v>0</v>
      </c>
      <c r="AC19" s="80">
        <f t="shared" si="24"/>
        <v>113.90620602739725</v>
      </c>
      <c r="AD19" s="134">
        <f t="shared" si="25"/>
        <v>25.871302083333333</v>
      </c>
      <c r="AE19" s="135">
        <f t="shared" si="11"/>
        <v>31.045562500000003</v>
      </c>
      <c r="AF19" s="136">
        <f t="shared" si="12"/>
        <v>32.080414583333337</v>
      </c>
      <c r="AG19" s="131"/>
      <c r="AH19" s="131"/>
      <c r="AI19" s="131"/>
      <c r="AJ19" s="113">
        <f t="shared" si="13"/>
        <v>1993.5123999999998</v>
      </c>
      <c r="AK19" s="113">
        <v>0</v>
      </c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</row>
    <row r="20" spans="1:56" x14ac:dyDescent="0.2">
      <c r="A20" s="144">
        <v>14</v>
      </c>
      <c r="B20" s="87"/>
      <c r="C20" s="78"/>
      <c r="D20" s="96">
        <v>3</v>
      </c>
      <c r="E20" s="99">
        <v>18635.75</v>
      </c>
      <c r="F20" s="77">
        <v>21615.48</v>
      </c>
      <c r="G20" s="60">
        <v>1320</v>
      </c>
      <c r="H20" s="160">
        <f t="shared" si="14"/>
        <v>0</v>
      </c>
      <c r="I20" s="83">
        <f t="shared" si="15"/>
        <v>517.4452</v>
      </c>
      <c r="J20" s="123">
        <f t="shared" si="16"/>
        <v>0</v>
      </c>
      <c r="K20" s="73">
        <f t="shared" si="0"/>
        <v>0</v>
      </c>
      <c r="L20" s="73">
        <f t="shared" si="17"/>
        <v>3354.2691666666665</v>
      </c>
      <c r="M20" s="52">
        <f t="shared" si="18"/>
        <v>45442.944366666663</v>
      </c>
      <c r="N20" s="110">
        <f t="shared" si="1"/>
        <v>1552.9791666666667</v>
      </c>
      <c r="O20" s="82">
        <f t="shared" si="2"/>
        <v>1801.29</v>
      </c>
      <c r="P20" s="82">
        <f t="shared" si="3"/>
        <v>110</v>
      </c>
      <c r="Q20" s="171">
        <f t="shared" si="19"/>
        <v>0</v>
      </c>
      <c r="R20" s="82">
        <f t="shared" si="4"/>
        <v>43.120433333333331</v>
      </c>
      <c r="S20" s="123">
        <f t="shared" si="5"/>
        <v>0</v>
      </c>
      <c r="T20" s="82">
        <f t="shared" si="6"/>
        <v>0</v>
      </c>
      <c r="U20" s="152">
        <f t="shared" si="20"/>
        <v>3507.3896000000004</v>
      </c>
      <c r="V20" s="132">
        <f t="shared" si="7"/>
        <v>51.05684931506849</v>
      </c>
      <c r="W20" s="133">
        <f t="shared" si="8"/>
        <v>59.220493150684931</v>
      </c>
      <c r="X20" s="133">
        <f t="shared" si="9"/>
        <v>3.6164383561643834</v>
      </c>
      <c r="Y20" s="169">
        <f t="shared" si="21"/>
        <v>0</v>
      </c>
      <c r="Z20" s="133">
        <f t="shared" si="10"/>
        <v>1.4176580821917808</v>
      </c>
      <c r="AA20" s="123">
        <f t="shared" si="22"/>
        <v>0</v>
      </c>
      <c r="AB20" s="123">
        <f t="shared" si="23"/>
        <v>0</v>
      </c>
      <c r="AC20" s="80">
        <f t="shared" si="24"/>
        <v>115.31143890410958</v>
      </c>
      <c r="AD20" s="134">
        <f t="shared" si="25"/>
        <v>26.205227864583335</v>
      </c>
      <c r="AE20" s="135">
        <f t="shared" si="11"/>
        <v>31.4462734375</v>
      </c>
      <c r="AF20" s="136">
        <f t="shared" si="12"/>
        <v>32.494482552083333</v>
      </c>
      <c r="AG20" s="131"/>
      <c r="AH20" s="131"/>
      <c r="AI20" s="131"/>
      <c r="AJ20" s="113">
        <f t="shared" si="13"/>
        <v>2049.9324999999999</v>
      </c>
      <c r="AK20" s="113">
        <v>0</v>
      </c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</row>
    <row r="21" spans="1:56" x14ac:dyDescent="0.2">
      <c r="A21" s="144">
        <v>16</v>
      </c>
      <c r="B21" s="87"/>
      <c r="C21" s="78"/>
      <c r="D21" s="96">
        <v>4</v>
      </c>
      <c r="E21" s="99">
        <v>19148.66</v>
      </c>
      <c r="F21" s="77">
        <v>21615.48</v>
      </c>
      <c r="G21" s="60">
        <v>1320</v>
      </c>
      <c r="H21" s="160">
        <f t="shared" si="14"/>
        <v>0</v>
      </c>
      <c r="I21" s="83">
        <f t="shared" si="15"/>
        <v>517.4452</v>
      </c>
      <c r="J21" s="123">
        <f t="shared" si="16"/>
        <v>0</v>
      </c>
      <c r="K21" s="73">
        <f t="shared" si="0"/>
        <v>0</v>
      </c>
      <c r="L21" s="73">
        <f t="shared" si="17"/>
        <v>3397.0116666666668</v>
      </c>
      <c r="M21" s="52">
        <f t="shared" si="18"/>
        <v>45998.596866666667</v>
      </c>
      <c r="N21" s="110">
        <f t="shared" si="1"/>
        <v>1595.7216666666666</v>
      </c>
      <c r="O21" s="82">
        <f t="shared" si="2"/>
        <v>1801.29</v>
      </c>
      <c r="P21" s="82">
        <f t="shared" si="3"/>
        <v>110</v>
      </c>
      <c r="Q21" s="171">
        <f t="shared" si="19"/>
        <v>0</v>
      </c>
      <c r="R21" s="82">
        <f t="shared" si="4"/>
        <v>43.120433333333331</v>
      </c>
      <c r="S21" s="123">
        <f t="shared" si="5"/>
        <v>0</v>
      </c>
      <c r="T21" s="82">
        <f t="shared" si="6"/>
        <v>0</v>
      </c>
      <c r="U21" s="152">
        <f t="shared" si="20"/>
        <v>3550.1320999999998</v>
      </c>
      <c r="V21" s="132">
        <f t="shared" si="7"/>
        <v>52.462082191780823</v>
      </c>
      <c r="W21" s="133">
        <f t="shared" si="8"/>
        <v>59.220493150684931</v>
      </c>
      <c r="X21" s="133">
        <f t="shared" si="9"/>
        <v>3.6164383561643834</v>
      </c>
      <c r="Y21" s="169">
        <f t="shared" si="21"/>
        <v>0</v>
      </c>
      <c r="Z21" s="133">
        <f t="shared" si="10"/>
        <v>1.4176580821917808</v>
      </c>
      <c r="AA21" s="123">
        <f t="shared" si="22"/>
        <v>0</v>
      </c>
      <c r="AB21" s="123">
        <f t="shared" si="23"/>
        <v>0</v>
      </c>
      <c r="AC21" s="80">
        <f t="shared" si="24"/>
        <v>116.71667178082191</v>
      </c>
      <c r="AD21" s="134">
        <f t="shared" si="25"/>
        <v>26.539153645833331</v>
      </c>
      <c r="AE21" s="135">
        <f t="shared" si="11"/>
        <v>31.846984374999995</v>
      </c>
      <c r="AF21" s="136">
        <f t="shared" si="12"/>
        <v>32.90855052083333</v>
      </c>
      <c r="AG21" s="131"/>
      <c r="AH21" s="131"/>
      <c r="AI21" s="131"/>
      <c r="AJ21" s="113">
        <f t="shared" si="13"/>
        <v>2106.3526000000002</v>
      </c>
      <c r="AK21" s="113">
        <v>0</v>
      </c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</row>
    <row r="22" spans="1:56" x14ac:dyDescent="0.2">
      <c r="A22" s="144">
        <v>18</v>
      </c>
      <c r="B22" s="87"/>
      <c r="C22" s="78"/>
      <c r="D22" s="96">
        <v>5</v>
      </c>
      <c r="E22" s="99">
        <v>19661.57</v>
      </c>
      <c r="F22" s="77">
        <v>21615.48</v>
      </c>
      <c r="G22" s="60">
        <v>1320</v>
      </c>
      <c r="H22" s="160">
        <f t="shared" si="14"/>
        <v>0</v>
      </c>
      <c r="I22" s="83">
        <f t="shared" si="15"/>
        <v>517.4452</v>
      </c>
      <c r="J22" s="123">
        <f t="shared" si="16"/>
        <v>0</v>
      </c>
      <c r="K22" s="73">
        <f t="shared" si="0"/>
        <v>0</v>
      </c>
      <c r="L22" s="73">
        <f t="shared" si="17"/>
        <v>3439.7541666666671</v>
      </c>
      <c r="M22" s="52">
        <f t="shared" si="18"/>
        <v>46554.249366666671</v>
      </c>
      <c r="N22" s="110">
        <f t="shared" si="1"/>
        <v>1638.4641666666666</v>
      </c>
      <c r="O22" s="82">
        <f t="shared" si="2"/>
        <v>1801.29</v>
      </c>
      <c r="P22" s="82">
        <f t="shared" si="3"/>
        <v>110</v>
      </c>
      <c r="Q22" s="171">
        <f t="shared" si="19"/>
        <v>0</v>
      </c>
      <c r="R22" s="82">
        <f t="shared" si="4"/>
        <v>43.120433333333331</v>
      </c>
      <c r="S22" s="123">
        <f t="shared" si="5"/>
        <v>0</v>
      </c>
      <c r="T22" s="82">
        <f t="shared" si="6"/>
        <v>0</v>
      </c>
      <c r="U22" s="152">
        <f t="shared" si="20"/>
        <v>3592.8746000000001</v>
      </c>
      <c r="V22" s="132">
        <f t="shared" si="7"/>
        <v>53.867315068493149</v>
      </c>
      <c r="W22" s="133">
        <f t="shared" si="8"/>
        <v>59.220493150684931</v>
      </c>
      <c r="X22" s="133">
        <f t="shared" si="9"/>
        <v>3.6164383561643834</v>
      </c>
      <c r="Y22" s="169">
        <f t="shared" si="21"/>
        <v>0</v>
      </c>
      <c r="Z22" s="133">
        <f t="shared" si="10"/>
        <v>1.4176580821917808</v>
      </c>
      <c r="AA22" s="123">
        <f t="shared" si="22"/>
        <v>0</v>
      </c>
      <c r="AB22" s="123">
        <f t="shared" si="23"/>
        <v>0</v>
      </c>
      <c r="AC22" s="80">
        <f t="shared" si="24"/>
        <v>118.12190465753423</v>
      </c>
      <c r="AD22" s="134">
        <f t="shared" si="25"/>
        <v>26.873079427083333</v>
      </c>
      <c r="AE22" s="135">
        <f t="shared" si="11"/>
        <v>32.247695312499999</v>
      </c>
      <c r="AF22" s="136">
        <f t="shared" si="12"/>
        <v>33.322618489583334</v>
      </c>
      <c r="AG22" s="131"/>
      <c r="AH22" s="131"/>
      <c r="AI22" s="131"/>
      <c r="AJ22" s="113">
        <f t="shared" si="13"/>
        <v>2162.7727</v>
      </c>
      <c r="AK22" s="113">
        <v>0</v>
      </c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</row>
    <row r="23" spans="1:56" x14ac:dyDescent="0.2">
      <c r="A23" s="144">
        <v>20</v>
      </c>
      <c r="B23" s="87"/>
      <c r="C23" s="78"/>
      <c r="D23" s="96">
        <v>6</v>
      </c>
      <c r="E23" s="99">
        <v>20174.48</v>
      </c>
      <c r="F23" s="77">
        <v>21615.48</v>
      </c>
      <c r="G23" s="60">
        <v>1320</v>
      </c>
      <c r="H23" s="160">
        <f t="shared" si="14"/>
        <v>0</v>
      </c>
      <c r="I23" s="83">
        <f t="shared" si="15"/>
        <v>517.4452</v>
      </c>
      <c r="J23" s="123">
        <f t="shared" si="16"/>
        <v>0</v>
      </c>
      <c r="K23" s="73">
        <f t="shared" si="0"/>
        <v>0</v>
      </c>
      <c r="L23" s="73">
        <f t="shared" si="17"/>
        <v>3482.4966666666664</v>
      </c>
      <c r="M23" s="52">
        <f t="shared" si="18"/>
        <v>47109.901866666667</v>
      </c>
      <c r="N23" s="110">
        <f t="shared" si="1"/>
        <v>1681.2066666666667</v>
      </c>
      <c r="O23" s="82">
        <f t="shared" si="2"/>
        <v>1801.29</v>
      </c>
      <c r="P23" s="82">
        <f t="shared" si="3"/>
        <v>110</v>
      </c>
      <c r="Q23" s="171">
        <f t="shared" si="19"/>
        <v>0</v>
      </c>
      <c r="R23" s="82">
        <f t="shared" si="4"/>
        <v>43.120433333333331</v>
      </c>
      <c r="S23" s="123">
        <f t="shared" si="5"/>
        <v>0</v>
      </c>
      <c r="T23" s="82">
        <f t="shared" si="6"/>
        <v>0</v>
      </c>
      <c r="U23" s="152">
        <f t="shared" si="20"/>
        <v>3635.6171000000004</v>
      </c>
      <c r="V23" s="132">
        <f t="shared" si="7"/>
        <v>55.272547945205481</v>
      </c>
      <c r="W23" s="133">
        <f t="shared" si="8"/>
        <v>59.220493150684931</v>
      </c>
      <c r="X23" s="133">
        <f t="shared" si="9"/>
        <v>3.6164383561643834</v>
      </c>
      <c r="Y23" s="169">
        <f t="shared" si="21"/>
        <v>0</v>
      </c>
      <c r="Z23" s="133">
        <f t="shared" si="10"/>
        <v>1.4176580821917808</v>
      </c>
      <c r="AA23" s="123">
        <f t="shared" si="22"/>
        <v>0</v>
      </c>
      <c r="AB23" s="123">
        <f t="shared" si="23"/>
        <v>0</v>
      </c>
      <c r="AC23" s="80">
        <f t="shared" si="24"/>
        <v>119.52713753424658</v>
      </c>
      <c r="AD23" s="134">
        <f t="shared" si="25"/>
        <v>27.207005208333335</v>
      </c>
      <c r="AE23" s="135">
        <f t="shared" si="11"/>
        <v>32.648406250000008</v>
      </c>
      <c r="AF23" s="136">
        <f t="shared" si="12"/>
        <v>33.736686458333338</v>
      </c>
      <c r="AG23" s="131"/>
      <c r="AH23" s="131"/>
      <c r="AI23" s="131"/>
      <c r="AJ23" s="113">
        <f t="shared" si="13"/>
        <v>2219.1927999999998</v>
      </c>
      <c r="AK23" s="113">
        <v>0</v>
      </c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3"/>
      <c r="AW23" s="113"/>
      <c r="AX23" s="113"/>
      <c r="AY23" s="113"/>
      <c r="AZ23" s="113"/>
      <c r="BA23" s="113"/>
      <c r="BB23" s="113"/>
      <c r="BC23" s="113"/>
      <c r="BD23" s="113"/>
    </row>
    <row r="24" spans="1:56" x14ac:dyDescent="0.2">
      <c r="A24" s="144">
        <v>22</v>
      </c>
      <c r="B24" s="87"/>
      <c r="C24" s="78"/>
      <c r="D24" s="96">
        <v>7</v>
      </c>
      <c r="E24" s="99">
        <v>20687.39</v>
      </c>
      <c r="F24" s="77">
        <v>21615.48</v>
      </c>
      <c r="G24" s="60">
        <v>1320</v>
      </c>
      <c r="H24" s="160">
        <f t="shared" si="14"/>
        <v>0</v>
      </c>
      <c r="I24" s="83">
        <f t="shared" si="15"/>
        <v>517.4452</v>
      </c>
      <c r="J24" s="123">
        <f t="shared" si="16"/>
        <v>0</v>
      </c>
      <c r="K24" s="73">
        <f t="shared" si="0"/>
        <v>0</v>
      </c>
      <c r="L24" s="73">
        <f t="shared" si="17"/>
        <v>3525.2391666666663</v>
      </c>
      <c r="M24" s="52">
        <f t="shared" si="18"/>
        <v>47665.554366666664</v>
      </c>
      <c r="N24" s="110">
        <f t="shared" si="1"/>
        <v>1723.9491666666665</v>
      </c>
      <c r="O24" s="82">
        <f t="shared" si="2"/>
        <v>1801.29</v>
      </c>
      <c r="P24" s="82">
        <f t="shared" si="3"/>
        <v>110</v>
      </c>
      <c r="Q24" s="171">
        <f t="shared" si="19"/>
        <v>0</v>
      </c>
      <c r="R24" s="82">
        <f t="shared" si="4"/>
        <v>43.120433333333331</v>
      </c>
      <c r="S24" s="123">
        <f t="shared" si="5"/>
        <v>0</v>
      </c>
      <c r="T24" s="82">
        <f t="shared" si="6"/>
        <v>0</v>
      </c>
      <c r="U24" s="152">
        <f t="shared" si="20"/>
        <v>3678.3595999999998</v>
      </c>
      <c r="V24" s="132">
        <f t="shared" si="7"/>
        <v>56.677780821917807</v>
      </c>
      <c r="W24" s="133">
        <f t="shared" si="8"/>
        <v>59.220493150684931</v>
      </c>
      <c r="X24" s="133">
        <f t="shared" si="9"/>
        <v>3.6164383561643834</v>
      </c>
      <c r="Y24" s="169">
        <f t="shared" si="21"/>
        <v>0</v>
      </c>
      <c r="Z24" s="133">
        <f t="shared" si="10"/>
        <v>1.4176580821917808</v>
      </c>
      <c r="AA24" s="123">
        <f t="shared" si="22"/>
        <v>0</v>
      </c>
      <c r="AB24" s="123">
        <f t="shared" si="23"/>
        <v>0</v>
      </c>
      <c r="AC24" s="80">
        <f t="shared" si="24"/>
        <v>120.9323704109589</v>
      </c>
      <c r="AD24" s="134">
        <f t="shared" si="25"/>
        <v>27.54093098958333</v>
      </c>
      <c r="AE24" s="135">
        <f t="shared" si="11"/>
        <v>33.049117187500002</v>
      </c>
      <c r="AF24" s="136">
        <f t="shared" si="12"/>
        <v>34.150754427083335</v>
      </c>
      <c r="AG24" s="131"/>
      <c r="AH24" s="131"/>
      <c r="AI24" s="131"/>
      <c r="AJ24" s="113">
        <f t="shared" si="13"/>
        <v>2275.6129000000001</v>
      </c>
      <c r="AK24" s="113">
        <v>0</v>
      </c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</row>
    <row r="25" spans="1:56" x14ac:dyDescent="0.2">
      <c r="A25" s="144">
        <v>24</v>
      </c>
      <c r="B25" s="87"/>
      <c r="C25" s="78"/>
      <c r="D25" s="96">
        <v>8</v>
      </c>
      <c r="E25" s="99">
        <v>21200.3</v>
      </c>
      <c r="F25" s="77">
        <v>21615.48</v>
      </c>
      <c r="G25" s="60">
        <v>1320</v>
      </c>
      <c r="H25" s="160">
        <f t="shared" si="14"/>
        <v>0</v>
      </c>
      <c r="I25" s="83">
        <f t="shared" si="15"/>
        <v>517.4452</v>
      </c>
      <c r="J25" s="123">
        <f t="shared" si="16"/>
        <v>0</v>
      </c>
      <c r="K25" s="73">
        <f t="shared" si="0"/>
        <v>0</v>
      </c>
      <c r="L25" s="73">
        <f t="shared" si="17"/>
        <v>3567.9816666666666</v>
      </c>
      <c r="M25" s="52">
        <f t="shared" si="18"/>
        <v>48221.206866666667</v>
      </c>
      <c r="N25" s="110">
        <f t="shared" si="1"/>
        <v>1766.6916666666666</v>
      </c>
      <c r="O25" s="82">
        <f t="shared" si="2"/>
        <v>1801.29</v>
      </c>
      <c r="P25" s="82">
        <f t="shared" si="3"/>
        <v>110</v>
      </c>
      <c r="Q25" s="171">
        <f t="shared" si="19"/>
        <v>0</v>
      </c>
      <c r="R25" s="82">
        <f t="shared" si="4"/>
        <v>43.120433333333331</v>
      </c>
      <c r="S25" s="123">
        <f t="shared" si="5"/>
        <v>0</v>
      </c>
      <c r="T25" s="82">
        <f t="shared" si="6"/>
        <v>0</v>
      </c>
      <c r="U25" s="152">
        <f t="shared" si="20"/>
        <v>3721.1021000000001</v>
      </c>
      <c r="V25" s="132">
        <f t="shared" si="7"/>
        <v>58.083013698630133</v>
      </c>
      <c r="W25" s="133">
        <f t="shared" si="8"/>
        <v>59.220493150684931</v>
      </c>
      <c r="X25" s="133">
        <f t="shared" si="9"/>
        <v>3.6164383561643834</v>
      </c>
      <c r="Y25" s="169">
        <f t="shared" si="21"/>
        <v>0</v>
      </c>
      <c r="Z25" s="133">
        <f t="shared" si="10"/>
        <v>1.4176580821917808</v>
      </c>
      <c r="AA25" s="123">
        <f t="shared" si="22"/>
        <v>0</v>
      </c>
      <c r="AB25" s="123">
        <f t="shared" si="23"/>
        <v>0</v>
      </c>
      <c r="AC25" s="80">
        <f t="shared" si="24"/>
        <v>122.33760328767121</v>
      </c>
      <c r="AD25" s="134">
        <f t="shared" si="25"/>
        <v>27.874856770833333</v>
      </c>
      <c r="AE25" s="135">
        <f t="shared" si="11"/>
        <v>33.449828124999996</v>
      </c>
      <c r="AF25" s="136">
        <f t="shared" si="12"/>
        <v>34.564822395833332</v>
      </c>
      <c r="AG25" s="131"/>
      <c r="AH25" s="131"/>
      <c r="AI25" s="131"/>
      <c r="AJ25" s="113">
        <f t="shared" si="13"/>
        <v>2332.0329999999999</v>
      </c>
      <c r="AK25" s="113">
        <v>0</v>
      </c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</row>
    <row r="26" spans="1:56" x14ac:dyDescent="0.2">
      <c r="A26" s="144">
        <v>26</v>
      </c>
      <c r="B26" s="87"/>
      <c r="C26" s="78"/>
      <c r="D26" s="96">
        <v>9</v>
      </c>
      <c r="E26" s="99">
        <v>21713.22</v>
      </c>
      <c r="F26" s="77">
        <v>21615.48</v>
      </c>
      <c r="G26" s="60">
        <v>1320</v>
      </c>
      <c r="H26" s="160">
        <f t="shared" si="14"/>
        <v>0</v>
      </c>
      <c r="I26" s="83">
        <f t="shared" si="15"/>
        <v>517.4452</v>
      </c>
      <c r="J26" s="123">
        <f t="shared" si="16"/>
        <v>0</v>
      </c>
      <c r="K26" s="73">
        <f t="shared" si="0"/>
        <v>0</v>
      </c>
      <c r="L26" s="73">
        <f t="shared" si="17"/>
        <v>3610.7249999999999</v>
      </c>
      <c r="M26" s="52">
        <f t="shared" si="18"/>
        <v>48776.870199999998</v>
      </c>
      <c r="N26" s="110">
        <f t="shared" si="1"/>
        <v>1809.4350000000002</v>
      </c>
      <c r="O26" s="82">
        <f t="shared" si="2"/>
        <v>1801.29</v>
      </c>
      <c r="P26" s="82">
        <f t="shared" si="3"/>
        <v>110</v>
      </c>
      <c r="Q26" s="171">
        <f t="shared" si="19"/>
        <v>0</v>
      </c>
      <c r="R26" s="82">
        <f t="shared" si="4"/>
        <v>43.120433333333331</v>
      </c>
      <c r="S26" s="123">
        <f t="shared" si="5"/>
        <v>0</v>
      </c>
      <c r="T26" s="82">
        <f t="shared" si="6"/>
        <v>0</v>
      </c>
      <c r="U26" s="152">
        <f t="shared" si="20"/>
        <v>3763.8454333333339</v>
      </c>
      <c r="V26" s="132">
        <f t="shared" si="7"/>
        <v>59.488273972602741</v>
      </c>
      <c r="W26" s="133">
        <f t="shared" si="8"/>
        <v>59.220493150684931</v>
      </c>
      <c r="X26" s="133">
        <f t="shared" si="9"/>
        <v>3.6164383561643834</v>
      </c>
      <c r="Y26" s="169">
        <f t="shared" si="21"/>
        <v>0</v>
      </c>
      <c r="Z26" s="133">
        <f t="shared" si="10"/>
        <v>1.4176580821917808</v>
      </c>
      <c r="AA26" s="123">
        <f t="shared" si="22"/>
        <v>0</v>
      </c>
      <c r="AB26" s="123">
        <f t="shared" si="23"/>
        <v>0</v>
      </c>
      <c r="AC26" s="80">
        <f t="shared" si="24"/>
        <v>123.74286356164383</v>
      </c>
      <c r="AD26" s="134">
        <f t="shared" si="25"/>
        <v>28.208789062500003</v>
      </c>
      <c r="AE26" s="135">
        <f t="shared" si="11"/>
        <v>33.850546875000006</v>
      </c>
      <c r="AF26" s="136">
        <f t="shared" si="12"/>
        <v>34.978898437500007</v>
      </c>
      <c r="AG26" s="131"/>
      <c r="AH26" s="131"/>
      <c r="AI26" s="131"/>
      <c r="AJ26" s="113">
        <f t="shared" si="13"/>
        <v>2388.4542000000001</v>
      </c>
      <c r="AK26" s="113">
        <v>0</v>
      </c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3"/>
      <c r="AW26" s="113"/>
      <c r="AX26" s="113"/>
      <c r="AY26" s="113"/>
      <c r="AZ26" s="113"/>
      <c r="BA26" s="113"/>
      <c r="BB26" s="113"/>
      <c r="BC26" s="113"/>
      <c r="BD26" s="113"/>
    </row>
    <row r="27" spans="1:56" x14ac:dyDescent="0.2">
      <c r="A27" s="144">
        <v>28</v>
      </c>
      <c r="B27" s="87"/>
      <c r="C27" s="78"/>
      <c r="D27" s="96">
        <v>10</v>
      </c>
      <c r="E27" s="99">
        <v>22226.13</v>
      </c>
      <c r="F27" s="77">
        <v>21615.48</v>
      </c>
      <c r="G27" s="60">
        <v>1320</v>
      </c>
      <c r="H27" s="160">
        <f t="shared" si="14"/>
        <v>0</v>
      </c>
      <c r="I27" s="83">
        <f t="shared" si="15"/>
        <v>517.4452</v>
      </c>
      <c r="J27" s="123">
        <f t="shared" si="16"/>
        <v>0</v>
      </c>
      <c r="K27" s="73">
        <f t="shared" si="0"/>
        <v>0</v>
      </c>
      <c r="L27" s="73">
        <f t="shared" si="17"/>
        <v>3653.4675000000002</v>
      </c>
      <c r="M27" s="52">
        <f t="shared" si="18"/>
        <v>49332.522700000001</v>
      </c>
      <c r="N27" s="110">
        <f t="shared" si="1"/>
        <v>1852.1775</v>
      </c>
      <c r="O27" s="82">
        <f t="shared" si="2"/>
        <v>1801.29</v>
      </c>
      <c r="P27" s="82">
        <f t="shared" si="3"/>
        <v>110</v>
      </c>
      <c r="Q27" s="171">
        <f t="shared" si="19"/>
        <v>0</v>
      </c>
      <c r="R27" s="82">
        <f t="shared" si="4"/>
        <v>43.120433333333331</v>
      </c>
      <c r="S27" s="123">
        <f t="shared" si="5"/>
        <v>0</v>
      </c>
      <c r="T27" s="82">
        <f t="shared" si="6"/>
        <v>0</v>
      </c>
      <c r="U27" s="152">
        <f t="shared" si="20"/>
        <v>3806.5879333333332</v>
      </c>
      <c r="V27" s="132">
        <f t="shared" si="7"/>
        <v>60.893506849315074</v>
      </c>
      <c r="W27" s="133">
        <f t="shared" si="8"/>
        <v>59.220493150684931</v>
      </c>
      <c r="X27" s="133">
        <f t="shared" si="9"/>
        <v>3.6164383561643834</v>
      </c>
      <c r="Y27" s="169">
        <f t="shared" si="21"/>
        <v>0</v>
      </c>
      <c r="Z27" s="133">
        <f t="shared" si="10"/>
        <v>1.4176580821917808</v>
      </c>
      <c r="AA27" s="123">
        <f t="shared" si="22"/>
        <v>0</v>
      </c>
      <c r="AB27" s="123">
        <f t="shared" si="23"/>
        <v>0</v>
      </c>
      <c r="AC27" s="80">
        <f t="shared" si="24"/>
        <v>125.14809643835616</v>
      </c>
      <c r="AD27" s="134">
        <f t="shared" si="25"/>
        <v>28.542714843749998</v>
      </c>
      <c r="AE27" s="135">
        <f t="shared" si="11"/>
        <v>34.2512578125</v>
      </c>
      <c r="AF27" s="136">
        <f t="shared" si="12"/>
        <v>35.392966406249997</v>
      </c>
      <c r="AG27" s="131"/>
      <c r="AH27" s="131"/>
      <c r="AI27" s="131"/>
      <c r="AJ27" s="113">
        <f t="shared" si="13"/>
        <v>2444.8742999999999</v>
      </c>
      <c r="AK27" s="113">
        <v>0</v>
      </c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</row>
    <row r="28" spans="1:56" x14ac:dyDescent="0.2">
      <c r="A28" s="144">
        <v>30</v>
      </c>
      <c r="B28" s="87"/>
      <c r="C28" s="78"/>
      <c r="D28" s="96">
        <v>11</v>
      </c>
      <c r="E28" s="99">
        <v>22739.040000000001</v>
      </c>
      <c r="F28" s="77">
        <v>21615.48</v>
      </c>
      <c r="G28" s="60">
        <v>1320</v>
      </c>
      <c r="H28" s="160">
        <f t="shared" si="14"/>
        <v>0</v>
      </c>
      <c r="I28" s="83">
        <f t="shared" si="15"/>
        <v>517.4452</v>
      </c>
      <c r="J28" s="123">
        <f t="shared" si="16"/>
        <v>0</v>
      </c>
      <c r="K28" s="73">
        <f t="shared" si="0"/>
        <v>0</v>
      </c>
      <c r="L28" s="73">
        <f t="shared" si="17"/>
        <v>3696.2100000000005</v>
      </c>
      <c r="M28" s="52">
        <f t="shared" si="18"/>
        <v>49888.175200000005</v>
      </c>
      <c r="N28" s="110">
        <f t="shared" si="1"/>
        <v>1894.92</v>
      </c>
      <c r="O28" s="82">
        <f t="shared" si="2"/>
        <v>1801.29</v>
      </c>
      <c r="P28" s="82">
        <f t="shared" si="3"/>
        <v>110</v>
      </c>
      <c r="Q28" s="171">
        <f t="shared" si="19"/>
        <v>0</v>
      </c>
      <c r="R28" s="82">
        <f t="shared" si="4"/>
        <v>43.120433333333331</v>
      </c>
      <c r="S28" s="123">
        <f t="shared" si="5"/>
        <v>0</v>
      </c>
      <c r="T28" s="82">
        <f t="shared" si="6"/>
        <v>0</v>
      </c>
      <c r="U28" s="152">
        <f t="shared" si="20"/>
        <v>3849.3304333333335</v>
      </c>
      <c r="V28" s="132">
        <f t="shared" si="7"/>
        <v>62.298739726027399</v>
      </c>
      <c r="W28" s="133">
        <f t="shared" si="8"/>
        <v>59.220493150684931</v>
      </c>
      <c r="X28" s="133">
        <f t="shared" si="9"/>
        <v>3.6164383561643834</v>
      </c>
      <c r="Y28" s="169">
        <f t="shared" si="21"/>
        <v>0</v>
      </c>
      <c r="Z28" s="133">
        <f t="shared" si="10"/>
        <v>1.4176580821917808</v>
      </c>
      <c r="AA28" s="123">
        <f t="shared" si="22"/>
        <v>0</v>
      </c>
      <c r="AB28" s="123">
        <f t="shared" si="23"/>
        <v>0</v>
      </c>
      <c r="AC28" s="80">
        <f t="shared" si="24"/>
        <v>126.55332931506848</v>
      </c>
      <c r="AD28" s="134">
        <f t="shared" si="25"/>
        <v>28.876640625</v>
      </c>
      <c r="AE28" s="135">
        <f t="shared" si="11"/>
        <v>34.651968749999995</v>
      </c>
      <c r="AF28" s="136">
        <f t="shared" si="12"/>
        <v>35.807034375000001</v>
      </c>
      <c r="AG28" s="131"/>
      <c r="AH28" s="131"/>
      <c r="AI28" s="131"/>
      <c r="AJ28" s="113">
        <f t="shared" si="13"/>
        <v>2501.2943999999998</v>
      </c>
      <c r="AK28" s="113">
        <v>0</v>
      </c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</row>
    <row r="29" spans="1:56" x14ac:dyDescent="0.2">
      <c r="A29" s="144">
        <v>32</v>
      </c>
      <c r="B29" s="87"/>
      <c r="C29" s="78"/>
      <c r="D29" s="96">
        <v>12</v>
      </c>
      <c r="E29" s="99">
        <v>23251.95</v>
      </c>
      <c r="F29" s="77">
        <v>21615.48</v>
      </c>
      <c r="G29" s="60">
        <v>1320</v>
      </c>
      <c r="H29" s="160">
        <f t="shared" si="14"/>
        <v>0</v>
      </c>
      <c r="I29" s="83">
        <f t="shared" si="15"/>
        <v>517.4452</v>
      </c>
      <c r="J29" s="123">
        <f t="shared" si="16"/>
        <v>0</v>
      </c>
      <c r="K29" s="73">
        <f t="shared" si="0"/>
        <v>0</v>
      </c>
      <c r="L29" s="73">
        <f t="shared" si="17"/>
        <v>3738.9524999999999</v>
      </c>
      <c r="M29" s="52">
        <f t="shared" si="18"/>
        <v>50443.827700000002</v>
      </c>
      <c r="N29" s="110">
        <f t="shared" si="1"/>
        <v>1937.6625000000001</v>
      </c>
      <c r="O29" s="82">
        <f t="shared" si="2"/>
        <v>1801.29</v>
      </c>
      <c r="P29" s="82">
        <f t="shared" si="3"/>
        <v>110</v>
      </c>
      <c r="Q29" s="171">
        <f t="shared" si="19"/>
        <v>0</v>
      </c>
      <c r="R29" s="82">
        <f t="shared" si="4"/>
        <v>43.120433333333331</v>
      </c>
      <c r="S29" s="123">
        <f t="shared" si="5"/>
        <v>0</v>
      </c>
      <c r="T29" s="82">
        <f t="shared" si="6"/>
        <v>0</v>
      </c>
      <c r="U29" s="152">
        <f t="shared" si="20"/>
        <v>3892.0729333333338</v>
      </c>
      <c r="V29" s="132">
        <f t="shared" si="7"/>
        <v>63.703972602739725</v>
      </c>
      <c r="W29" s="133">
        <f t="shared" si="8"/>
        <v>59.220493150684931</v>
      </c>
      <c r="X29" s="133">
        <f t="shared" si="9"/>
        <v>3.6164383561643834</v>
      </c>
      <c r="Y29" s="169">
        <f t="shared" si="21"/>
        <v>0</v>
      </c>
      <c r="Z29" s="133">
        <f t="shared" si="10"/>
        <v>1.4176580821917808</v>
      </c>
      <c r="AA29" s="123">
        <f t="shared" si="22"/>
        <v>0</v>
      </c>
      <c r="AB29" s="123">
        <f t="shared" si="23"/>
        <v>0</v>
      </c>
      <c r="AC29" s="80">
        <f t="shared" si="24"/>
        <v>127.95856219178081</v>
      </c>
      <c r="AD29" s="134">
        <f t="shared" si="25"/>
        <v>29.210566406250003</v>
      </c>
      <c r="AE29" s="135">
        <f t="shared" si="11"/>
        <v>35.052679687500003</v>
      </c>
      <c r="AF29" s="136">
        <f t="shared" si="12"/>
        <v>36.221102343750005</v>
      </c>
      <c r="AG29" s="131"/>
      <c r="AH29" s="131"/>
      <c r="AI29" s="131"/>
      <c r="AJ29" s="113">
        <f t="shared" si="13"/>
        <v>2557.7145</v>
      </c>
      <c r="AK29" s="113">
        <v>0</v>
      </c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3"/>
      <c r="AW29" s="113"/>
      <c r="AX29" s="113"/>
      <c r="AY29" s="113"/>
      <c r="AZ29" s="113"/>
      <c r="BA29" s="113"/>
      <c r="BB29" s="113"/>
      <c r="BC29" s="113"/>
      <c r="BD29" s="113"/>
    </row>
    <row r="30" spans="1:56" x14ac:dyDescent="0.2">
      <c r="A30" s="144">
        <v>34</v>
      </c>
      <c r="B30" s="87"/>
      <c r="C30" s="78"/>
      <c r="D30" s="96">
        <v>13</v>
      </c>
      <c r="E30" s="99">
        <v>23764.86</v>
      </c>
      <c r="F30" s="77">
        <v>21615.48</v>
      </c>
      <c r="G30" s="60">
        <v>1320</v>
      </c>
      <c r="H30" s="160">
        <f t="shared" si="14"/>
        <v>0</v>
      </c>
      <c r="I30" s="83">
        <f t="shared" si="15"/>
        <v>517.4452</v>
      </c>
      <c r="J30" s="123">
        <f t="shared" si="16"/>
        <v>0</v>
      </c>
      <c r="K30" s="73">
        <f t="shared" si="0"/>
        <v>0</v>
      </c>
      <c r="L30" s="73">
        <f t="shared" si="17"/>
        <v>3781.6949999999997</v>
      </c>
      <c r="M30" s="52">
        <f t="shared" si="18"/>
        <v>50999.480199999998</v>
      </c>
      <c r="N30" s="110">
        <f t="shared" si="1"/>
        <v>1980.405</v>
      </c>
      <c r="O30" s="82">
        <f t="shared" si="2"/>
        <v>1801.29</v>
      </c>
      <c r="P30" s="82">
        <f t="shared" si="3"/>
        <v>110</v>
      </c>
      <c r="Q30" s="171">
        <f t="shared" si="19"/>
        <v>0</v>
      </c>
      <c r="R30" s="82">
        <f t="shared" si="4"/>
        <v>43.120433333333331</v>
      </c>
      <c r="S30" s="123">
        <f t="shared" si="5"/>
        <v>0</v>
      </c>
      <c r="T30" s="82">
        <f t="shared" si="6"/>
        <v>0</v>
      </c>
      <c r="U30" s="152">
        <f t="shared" si="20"/>
        <v>3934.8154333333332</v>
      </c>
      <c r="V30" s="132">
        <f t="shared" si="7"/>
        <v>65.109205479452058</v>
      </c>
      <c r="W30" s="133">
        <f t="shared" si="8"/>
        <v>59.220493150684931</v>
      </c>
      <c r="X30" s="133">
        <f t="shared" si="9"/>
        <v>3.6164383561643834</v>
      </c>
      <c r="Y30" s="169">
        <f t="shared" si="21"/>
        <v>0</v>
      </c>
      <c r="Z30" s="133">
        <f t="shared" si="10"/>
        <v>1.4176580821917808</v>
      </c>
      <c r="AA30" s="123">
        <f t="shared" si="22"/>
        <v>0</v>
      </c>
      <c r="AB30" s="123">
        <f t="shared" si="23"/>
        <v>0</v>
      </c>
      <c r="AC30" s="80">
        <f t="shared" si="24"/>
        <v>129.36379506849315</v>
      </c>
      <c r="AD30" s="134">
        <f t="shared" si="25"/>
        <v>29.544492187499998</v>
      </c>
      <c r="AE30" s="135">
        <f t="shared" si="11"/>
        <v>35.453390624999997</v>
      </c>
      <c r="AF30" s="136">
        <f t="shared" si="12"/>
        <v>36.635170312500001</v>
      </c>
      <c r="AG30" s="131"/>
      <c r="AH30" s="131"/>
      <c r="AI30" s="131"/>
      <c r="AJ30" s="113">
        <f t="shared" si="13"/>
        <v>2614.1346000000003</v>
      </c>
      <c r="AK30" s="113">
        <v>0</v>
      </c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</row>
    <row r="31" spans="1:56" x14ac:dyDescent="0.2">
      <c r="A31" s="144">
        <v>36</v>
      </c>
      <c r="B31" s="87"/>
      <c r="C31" s="78"/>
      <c r="D31" s="96">
        <v>14</v>
      </c>
      <c r="E31" s="99">
        <v>24277.77</v>
      </c>
      <c r="F31" s="77">
        <v>21615.48</v>
      </c>
      <c r="G31" s="60">
        <v>1320</v>
      </c>
      <c r="H31" s="160">
        <f t="shared" si="14"/>
        <v>0</v>
      </c>
      <c r="I31" s="83">
        <f t="shared" si="15"/>
        <v>517.4452</v>
      </c>
      <c r="J31" s="123">
        <f t="shared" si="16"/>
        <v>0</v>
      </c>
      <c r="K31" s="73">
        <f t="shared" si="0"/>
        <v>0</v>
      </c>
      <c r="L31" s="73">
        <f t="shared" si="17"/>
        <v>3824.4375</v>
      </c>
      <c r="M31" s="52">
        <f t="shared" si="18"/>
        <v>51555.132700000002</v>
      </c>
      <c r="N31" s="110">
        <f t="shared" si="1"/>
        <v>2023.1475</v>
      </c>
      <c r="O31" s="82">
        <f t="shared" si="2"/>
        <v>1801.29</v>
      </c>
      <c r="P31" s="82">
        <f t="shared" si="3"/>
        <v>110</v>
      </c>
      <c r="Q31" s="171">
        <f t="shared" si="19"/>
        <v>0</v>
      </c>
      <c r="R31" s="82">
        <f t="shared" si="4"/>
        <v>43.120433333333331</v>
      </c>
      <c r="S31" s="123">
        <f t="shared" si="5"/>
        <v>0</v>
      </c>
      <c r="T31" s="82">
        <f t="shared" si="6"/>
        <v>0</v>
      </c>
      <c r="U31" s="152">
        <f t="shared" si="20"/>
        <v>3977.5579333333335</v>
      </c>
      <c r="V31" s="132">
        <f t="shared" si="7"/>
        <v>66.514438356164391</v>
      </c>
      <c r="W31" s="133">
        <f t="shared" si="8"/>
        <v>59.220493150684931</v>
      </c>
      <c r="X31" s="133">
        <f t="shared" si="9"/>
        <v>3.6164383561643834</v>
      </c>
      <c r="Y31" s="169">
        <f t="shared" si="21"/>
        <v>0</v>
      </c>
      <c r="Z31" s="133">
        <f t="shared" si="10"/>
        <v>1.4176580821917808</v>
      </c>
      <c r="AA31" s="123">
        <f t="shared" si="22"/>
        <v>0</v>
      </c>
      <c r="AB31" s="123">
        <f t="shared" si="23"/>
        <v>0</v>
      </c>
      <c r="AC31" s="80">
        <f t="shared" si="24"/>
        <v>130.76902794520549</v>
      </c>
      <c r="AD31" s="134">
        <f t="shared" si="25"/>
        <v>29.87841796875</v>
      </c>
      <c r="AE31" s="135">
        <f t="shared" si="11"/>
        <v>35.854101562500006</v>
      </c>
      <c r="AF31" s="136">
        <f t="shared" si="12"/>
        <v>37.049238281250005</v>
      </c>
      <c r="AG31" s="131"/>
      <c r="AH31" s="131"/>
      <c r="AI31" s="131"/>
      <c r="AJ31" s="113">
        <f t="shared" si="13"/>
        <v>2670.5547000000001</v>
      </c>
      <c r="AK31" s="113">
        <v>0</v>
      </c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113"/>
      <c r="AX31" s="113"/>
      <c r="AY31" s="113"/>
      <c r="AZ31" s="113"/>
      <c r="BA31" s="113"/>
      <c r="BB31" s="113"/>
      <c r="BC31" s="113"/>
      <c r="BD31" s="113"/>
    </row>
    <row r="32" spans="1:56" x14ac:dyDescent="0.2">
      <c r="A32" s="144">
        <v>38</v>
      </c>
      <c r="B32" s="87"/>
      <c r="C32" s="78"/>
      <c r="D32" s="96">
        <v>15</v>
      </c>
      <c r="E32" s="99">
        <v>24790.68</v>
      </c>
      <c r="F32" s="77">
        <v>21615.48</v>
      </c>
      <c r="G32" s="60">
        <v>1320</v>
      </c>
      <c r="H32" s="160">
        <f t="shared" si="14"/>
        <v>0</v>
      </c>
      <c r="I32" s="83">
        <f t="shared" si="15"/>
        <v>517.4452</v>
      </c>
      <c r="J32" s="123">
        <f t="shared" si="16"/>
        <v>0</v>
      </c>
      <c r="K32" s="73">
        <f t="shared" si="0"/>
        <v>0</v>
      </c>
      <c r="L32" s="73">
        <f t="shared" si="17"/>
        <v>3867.1800000000003</v>
      </c>
      <c r="M32" s="52">
        <f t="shared" si="18"/>
        <v>52110.785200000006</v>
      </c>
      <c r="N32" s="110">
        <f t="shared" si="1"/>
        <v>2065.89</v>
      </c>
      <c r="O32" s="82">
        <f t="shared" si="2"/>
        <v>1801.29</v>
      </c>
      <c r="P32" s="82">
        <f t="shared" si="3"/>
        <v>110</v>
      </c>
      <c r="Q32" s="171">
        <f t="shared" si="19"/>
        <v>0</v>
      </c>
      <c r="R32" s="82">
        <f t="shared" si="4"/>
        <v>43.120433333333331</v>
      </c>
      <c r="S32" s="123">
        <f t="shared" si="5"/>
        <v>0</v>
      </c>
      <c r="T32" s="82">
        <f t="shared" si="6"/>
        <v>0</v>
      </c>
      <c r="U32" s="152">
        <f t="shared" si="20"/>
        <v>4020.3004333333333</v>
      </c>
      <c r="V32" s="132">
        <f t="shared" si="7"/>
        <v>67.919671232876709</v>
      </c>
      <c r="W32" s="133">
        <f t="shared" si="8"/>
        <v>59.220493150684931</v>
      </c>
      <c r="X32" s="133">
        <f t="shared" si="9"/>
        <v>3.6164383561643834</v>
      </c>
      <c r="Y32" s="169">
        <f t="shared" si="21"/>
        <v>0</v>
      </c>
      <c r="Z32" s="133">
        <f t="shared" si="10"/>
        <v>1.4176580821917808</v>
      </c>
      <c r="AA32" s="123">
        <f t="shared" si="22"/>
        <v>0</v>
      </c>
      <c r="AB32" s="123">
        <f t="shared" si="23"/>
        <v>0</v>
      </c>
      <c r="AC32" s="80">
        <f t="shared" si="24"/>
        <v>132.17426082191781</v>
      </c>
      <c r="AD32" s="134">
        <f t="shared" si="25"/>
        <v>30.212343749999995</v>
      </c>
      <c r="AE32" s="135">
        <f t="shared" si="11"/>
        <v>36.2548125</v>
      </c>
      <c r="AF32" s="136">
        <f t="shared" si="12"/>
        <v>37.463306249999995</v>
      </c>
      <c r="AG32" s="131"/>
      <c r="AH32" s="131"/>
      <c r="AI32" s="131"/>
      <c r="AJ32" s="113">
        <f t="shared" si="13"/>
        <v>2726.9748</v>
      </c>
      <c r="AK32" s="113">
        <v>0</v>
      </c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</row>
    <row r="33" spans="1:56" x14ac:dyDescent="0.2">
      <c r="A33" s="144">
        <v>40</v>
      </c>
      <c r="B33" s="87"/>
      <c r="C33" s="78"/>
      <c r="D33" s="96">
        <v>16</v>
      </c>
      <c r="E33" s="99">
        <v>25303.59</v>
      </c>
      <c r="F33" s="77">
        <v>21615.48</v>
      </c>
      <c r="G33" s="60">
        <v>1320</v>
      </c>
      <c r="H33" s="160">
        <f t="shared" si="14"/>
        <v>0</v>
      </c>
      <c r="I33" s="83">
        <f t="shared" si="15"/>
        <v>517.4452</v>
      </c>
      <c r="J33" s="123">
        <f t="shared" si="16"/>
        <v>0</v>
      </c>
      <c r="K33" s="73">
        <f t="shared" si="0"/>
        <v>0</v>
      </c>
      <c r="L33" s="73">
        <f t="shared" si="17"/>
        <v>3909.9225000000001</v>
      </c>
      <c r="M33" s="52">
        <f t="shared" si="18"/>
        <v>52666.437700000002</v>
      </c>
      <c r="N33" s="110">
        <f t="shared" si="1"/>
        <v>2108.6325000000002</v>
      </c>
      <c r="O33" s="82">
        <f t="shared" si="2"/>
        <v>1801.29</v>
      </c>
      <c r="P33" s="82">
        <f t="shared" si="3"/>
        <v>110</v>
      </c>
      <c r="Q33" s="171">
        <f t="shared" si="19"/>
        <v>0</v>
      </c>
      <c r="R33" s="82">
        <f t="shared" si="4"/>
        <v>43.120433333333331</v>
      </c>
      <c r="S33" s="123">
        <f t="shared" si="5"/>
        <v>0</v>
      </c>
      <c r="T33" s="82">
        <f t="shared" si="6"/>
        <v>0</v>
      </c>
      <c r="U33" s="152">
        <f t="shared" si="20"/>
        <v>4063.0429333333336</v>
      </c>
      <c r="V33" s="132">
        <f t="shared" si="7"/>
        <v>69.324904109589042</v>
      </c>
      <c r="W33" s="133">
        <f t="shared" si="8"/>
        <v>59.220493150684931</v>
      </c>
      <c r="X33" s="133">
        <f t="shared" si="9"/>
        <v>3.6164383561643834</v>
      </c>
      <c r="Y33" s="169">
        <f t="shared" si="21"/>
        <v>0</v>
      </c>
      <c r="Z33" s="133">
        <f t="shared" si="10"/>
        <v>1.4176580821917808</v>
      </c>
      <c r="AA33" s="123">
        <f t="shared" si="22"/>
        <v>0</v>
      </c>
      <c r="AB33" s="123">
        <f t="shared" si="23"/>
        <v>0</v>
      </c>
      <c r="AC33" s="80">
        <f t="shared" si="24"/>
        <v>133.57949369863016</v>
      </c>
      <c r="AD33" s="134">
        <f t="shared" si="25"/>
        <v>30.546269531250001</v>
      </c>
      <c r="AE33" s="135">
        <f t="shared" si="11"/>
        <v>36.655523437500001</v>
      </c>
      <c r="AF33" s="136">
        <f t="shared" si="12"/>
        <v>37.877374218749999</v>
      </c>
      <c r="AG33" s="131"/>
      <c r="AH33" s="131"/>
      <c r="AI33" s="131"/>
      <c r="AJ33" s="113">
        <f t="shared" si="13"/>
        <v>2783.3948999999998</v>
      </c>
      <c r="AK33" s="113">
        <v>0</v>
      </c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</row>
    <row r="34" spans="1:56" x14ac:dyDescent="0.2">
      <c r="A34" s="144">
        <v>42</v>
      </c>
      <c r="B34" s="87"/>
      <c r="C34" s="78"/>
      <c r="D34" s="96">
        <v>17</v>
      </c>
      <c r="E34" s="99">
        <v>25816.5</v>
      </c>
      <c r="F34" s="77">
        <v>21615.48</v>
      </c>
      <c r="G34" s="60">
        <v>1320</v>
      </c>
      <c r="H34" s="160">
        <f t="shared" si="14"/>
        <v>0</v>
      </c>
      <c r="I34" s="83">
        <f t="shared" si="15"/>
        <v>517.4452</v>
      </c>
      <c r="J34" s="123">
        <f t="shared" si="16"/>
        <v>0</v>
      </c>
      <c r="K34" s="73">
        <f t="shared" si="0"/>
        <v>0</v>
      </c>
      <c r="L34" s="73">
        <f t="shared" si="17"/>
        <v>3952.6649999999995</v>
      </c>
      <c r="M34" s="52">
        <f t="shared" si="18"/>
        <v>53222.090199999999</v>
      </c>
      <c r="N34" s="110">
        <f t="shared" si="1"/>
        <v>2151.375</v>
      </c>
      <c r="O34" s="82">
        <f t="shared" si="2"/>
        <v>1801.29</v>
      </c>
      <c r="P34" s="82">
        <f t="shared" si="3"/>
        <v>110</v>
      </c>
      <c r="Q34" s="171">
        <f t="shared" si="19"/>
        <v>0</v>
      </c>
      <c r="R34" s="82">
        <f t="shared" si="4"/>
        <v>43.120433333333331</v>
      </c>
      <c r="S34" s="123">
        <f t="shared" si="5"/>
        <v>0</v>
      </c>
      <c r="T34" s="82">
        <f t="shared" si="6"/>
        <v>0</v>
      </c>
      <c r="U34" s="152">
        <f t="shared" si="20"/>
        <v>4105.7854333333335</v>
      </c>
      <c r="V34" s="132">
        <f t="shared" si="7"/>
        <v>70.730136986301375</v>
      </c>
      <c r="W34" s="133">
        <f t="shared" si="8"/>
        <v>59.220493150684931</v>
      </c>
      <c r="X34" s="133">
        <f t="shared" si="9"/>
        <v>3.6164383561643834</v>
      </c>
      <c r="Y34" s="169">
        <f t="shared" si="21"/>
        <v>0</v>
      </c>
      <c r="Z34" s="133">
        <f t="shared" si="10"/>
        <v>1.4176580821917808</v>
      </c>
      <c r="AA34" s="123">
        <f t="shared" si="22"/>
        <v>0</v>
      </c>
      <c r="AB34" s="123">
        <f t="shared" si="23"/>
        <v>0</v>
      </c>
      <c r="AC34" s="80">
        <f t="shared" si="24"/>
        <v>134.98472657534251</v>
      </c>
      <c r="AD34" s="134">
        <f t="shared" si="25"/>
        <v>30.8801953125</v>
      </c>
      <c r="AE34" s="135">
        <f t="shared" si="11"/>
        <v>37.056234375000003</v>
      </c>
      <c r="AF34" s="136">
        <f t="shared" si="12"/>
        <v>38.291442187500003</v>
      </c>
      <c r="AG34" s="131"/>
      <c r="AH34" s="131"/>
      <c r="AI34" s="131"/>
      <c r="AJ34" s="113">
        <f t="shared" si="13"/>
        <v>2839.8150000000001</v>
      </c>
      <c r="AK34" s="113">
        <v>0</v>
      </c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</row>
    <row r="35" spans="1:56" x14ac:dyDescent="0.2">
      <c r="A35" s="144">
        <v>44</v>
      </c>
      <c r="B35" s="87"/>
      <c r="C35" s="78"/>
      <c r="D35" s="96">
        <v>18</v>
      </c>
      <c r="E35" s="99">
        <v>26329.41</v>
      </c>
      <c r="F35" s="77">
        <v>21615.48</v>
      </c>
      <c r="G35" s="60">
        <v>1320</v>
      </c>
      <c r="H35" s="160">
        <f t="shared" si="14"/>
        <v>0</v>
      </c>
      <c r="I35" s="83">
        <f t="shared" si="15"/>
        <v>517.4452</v>
      </c>
      <c r="J35" s="123">
        <f t="shared" si="16"/>
        <v>0</v>
      </c>
      <c r="K35" s="73">
        <f t="shared" si="0"/>
        <v>0</v>
      </c>
      <c r="L35" s="73">
        <f t="shared" si="17"/>
        <v>3995.4074999999998</v>
      </c>
      <c r="M35" s="52">
        <f t="shared" si="18"/>
        <v>53777.742700000003</v>
      </c>
      <c r="N35" s="110">
        <f t="shared" si="1"/>
        <v>2194.1174999999998</v>
      </c>
      <c r="O35" s="82">
        <f t="shared" si="2"/>
        <v>1801.29</v>
      </c>
      <c r="P35" s="82">
        <f t="shared" si="3"/>
        <v>110</v>
      </c>
      <c r="Q35" s="171">
        <f t="shared" si="19"/>
        <v>0</v>
      </c>
      <c r="R35" s="82">
        <f t="shared" si="4"/>
        <v>43.120433333333331</v>
      </c>
      <c r="S35" s="123">
        <f t="shared" si="5"/>
        <v>0</v>
      </c>
      <c r="T35" s="82">
        <f t="shared" si="6"/>
        <v>0</v>
      </c>
      <c r="U35" s="152">
        <f t="shared" si="20"/>
        <v>4148.5279333333328</v>
      </c>
      <c r="V35" s="132">
        <f t="shared" si="7"/>
        <v>72.135369863013693</v>
      </c>
      <c r="W35" s="133">
        <f t="shared" si="8"/>
        <v>59.220493150684931</v>
      </c>
      <c r="X35" s="133">
        <f t="shared" si="9"/>
        <v>3.6164383561643834</v>
      </c>
      <c r="Y35" s="169">
        <f t="shared" si="21"/>
        <v>0</v>
      </c>
      <c r="Z35" s="133">
        <f t="shared" si="10"/>
        <v>1.4176580821917808</v>
      </c>
      <c r="AA35" s="123">
        <f t="shared" si="22"/>
        <v>0</v>
      </c>
      <c r="AB35" s="123">
        <f t="shared" si="23"/>
        <v>0</v>
      </c>
      <c r="AC35" s="80">
        <f t="shared" si="24"/>
        <v>136.38995945205482</v>
      </c>
      <c r="AD35" s="134">
        <f t="shared" si="25"/>
        <v>31.214121093750002</v>
      </c>
      <c r="AE35" s="135">
        <f t="shared" si="11"/>
        <v>37.456945312499997</v>
      </c>
      <c r="AF35" s="136">
        <f t="shared" si="12"/>
        <v>38.70551015625</v>
      </c>
      <c r="AG35" s="131"/>
      <c r="AH35" s="131"/>
      <c r="AI35" s="131"/>
      <c r="AJ35" s="113">
        <f t="shared" si="13"/>
        <v>2896.2351000000003</v>
      </c>
      <c r="AK35" s="113">
        <v>0</v>
      </c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13"/>
      <c r="AY35" s="113"/>
      <c r="AZ35" s="113"/>
      <c r="BA35" s="113"/>
      <c r="BB35" s="113"/>
      <c r="BC35" s="113"/>
      <c r="BD35" s="113"/>
    </row>
    <row r="36" spans="1:56" x14ac:dyDescent="0.2">
      <c r="A36" s="144">
        <v>46</v>
      </c>
      <c r="B36" s="87"/>
      <c r="C36" s="78"/>
      <c r="D36" s="96">
        <v>19</v>
      </c>
      <c r="E36" s="99">
        <v>26842.32</v>
      </c>
      <c r="F36" s="77">
        <v>21615.48</v>
      </c>
      <c r="G36" s="60">
        <v>1320</v>
      </c>
      <c r="H36" s="160">
        <f t="shared" si="14"/>
        <v>0</v>
      </c>
      <c r="I36" s="83">
        <f t="shared" si="15"/>
        <v>517.4452</v>
      </c>
      <c r="J36" s="123">
        <f t="shared" si="16"/>
        <v>0</v>
      </c>
      <c r="K36" s="73">
        <f t="shared" si="0"/>
        <v>0</v>
      </c>
      <c r="L36" s="73">
        <f t="shared" si="17"/>
        <v>4038.15</v>
      </c>
      <c r="M36" s="52">
        <f t="shared" si="18"/>
        <v>54333.395200000006</v>
      </c>
      <c r="N36" s="110">
        <f t="shared" si="1"/>
        <v>2236.86</v>
      </c>
      <c r="O36" s="82">
        <f t="shared" si="2"/>
        <v>1801.29</v>
      </c>
      <c r="P36" s="82">
        <f t="shared" si="3"/>
        <v>110</v>
      </c>
      <c r="Q36" s="171">
        <f t="shared" si="19"/>
        <v>0</v>
      </c>
      <c r="R36" s="82">
        <f t="shared" si="4"/>
        <v>43.120433333333331</v>
      </c>
      <c r="S36" s="123">
        <f t="shared" si="5"/>
        <v>0</v>
      </c>
      <c r="T36" s="82">
        <f t="shared" si="6"/>
        <v>0</v>
      </c>
      <c r="U36" s="152">
        <f t="shared" si="20"/>
        <v>4191.2704333333331</v>
      </c>
      <c r="V36" s="132">
        <f t="shared" si="7"/>
        <v>73.540602739726026</v>
      </c>
      <c r="W36" s="133">
        <f t="shared" si="8"/>
        <v>59.220493150684931</v>
      </c>
      <c r="X36" s="133">
        <f t="shared" si="9"/>
        <v>3.6164383561643834</v>
      </c>
      <c r="Y36" s="169">
        <f t="shared" si="21"/>
        <v>0</v>
      </c>
      <c r="Z36" s="133">
        <f t="shared" si="10"/>
        <v>1.4176580821917808</v>
      </c>
      <c r="AA36" s="123">
        <f t="shared" si="22"/>
        <v>0</v>
      </c>
      <c r="AB36" s="123">
        <f t="shared" si="23"/>
        <v>0</v>
      </c>
      <c r="AC36" s="80">
        <f t="shared" si="24"/>
        <v>137.79519232876714</v>
      </c>
      <c r="AD36" s="134">
        <f t="shared" si="25"/>
        <v>31.548046875000001</v>
      </c>
      <c r="AE36" s="135">
        <f t="shared" si="11"/>
        <v>37.857656249999998</v>
      </c>
      <c r="AF36" s="136">
        <f t="shared" si="12"/>
        <v>39.119578125000004</v>
      </c>
      <c r="AG36" s="131"/>
      <c r="AH36" s="131"/>
      <c r="AI36" s="131"/>
      <c r="AJ36" s="113">
        <f t="shared" si="13"/>
        <v>2952.6552000000001</v>
      </c>
      <c r="AK36" s="113">
        <v>0</v>
      </c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</row>
    <row r="37" spans="1:56" x14ac:dyDescent="0.2">
      <c r="A37" s="144">
        <v>48</v>
      </c>
      <c r="B37" s="87"/>
      <c r="C37" s="78"/>
      <c r="D37" s="96">
        <v>20</v>
      </c>
      <c r="E37" s="99">
        <v>27355.23</v>
      </c>
      <c r="F37" s="77">
        <v>21615.48</v>
      </c>
      <c r="G37" s="60">
        <v>1320</v>
      </c>
      <c r="H37" s="160">
        <f t="shared" si="14"/>
        <v>0</v>
      </c>
      <c r="I37" s="83">
        <f t="shared" si="15"/>
        <v>517.4452</v>
      </c>
      <c r="J37" s="123">
        <f t="shared" si="16"/>
        <v>0</v>
      </c>
      <c r="K37" s="73">
        <f t="shared" si="0"/>
        <v>0</v>
      </c>
      <c r="L37" s="73">
        <f t="shared" si="17"/>
        <v>4080.8924999999999</v>
      </c>
      <c r="M37" s="52">
        <f t="shared" si="18"/>
        <v>54889.047700000003</v>
      </c>
      <c r="N37" s="110">
        <f t="shared" si="1"/>
        <v>2279.6025</v>
      </c>
      <c r="O37" s="82">
        <f t="shared" si="2"/>
        <v>1801.29</v>
      </c>
      <c r="P37" s="82">
        <f t="shared" si="3"/>
        <v>110</v>
      </c>
      <c r="Q37" s="171">
        <f t="shared" si="19"/>
        <v>0</v>
      </c>
      <c r="R37" s="82">
        <f t="shared" si="4"/>
        <v>43.120433333333331</v>
      </c>
      <c r="S37" s="123">
        <f t="shared" si="5"/>
        <v>0</v>
      </c>
      <c r="T37" s="82">
        <f t="shared" si="6"/>
        <v>0</v>
      </c>
      <c r="U37" s="152">
        <f t="shared" si="20"/>
        <v>4234.0129333333334</v>
      </c>
      <c r="V37" s="132">
        <f t="shared" si="7"/>
        <v>74.945835616438359</v>
      </c>
      <c r="W37" s="133">
        <f t="shared" si="8"/>
        <v>59.220493150684931</v>
      </c>
      <c r="X37" s="133">
        <f t="shared" si="9"/>
        <v>3.6164383561643834</v>
      </c>
      <c r="Y37" s="169">
        <f t="shared" si="21"/>
        <v>0</v>
      </c>
      <c r="Z37" s="133">
        <f t="shared" si="10"/>
        <v>1.4176580821917808</v>
      </c>
      <c r="AA37" s="123">
        <f t="shared" si="22"/>
        <v>0</v>
      </c>
      <c r="AB37" s="123">
        <f t="shared" si="23"/>
        <v>0</v>
      </c>
      <c r="AC37" s="80">
        <f t="shared" si="24"/>
        <v>139.20042520547946</v>
      </c>
      <c r="AD37" s="134">
        <f t="shared" si="25"/>
        <v>31.881972656249999</v>
      </c>
      <c r="AE37" s="135">
        <f t="shared" si="11"/>
        <v>38.258367187499999</v>
      </c>
      <c r="AF37" s="136">
        <f t="shared" si="12"/>
        <v>39.533646093750001</v>
      </c>
      <c r="AG37" s="131"/>
      <c r="AH37" s="131"/>
      <c r="AI37" s="131"/>
      <c r="AJ37" s="113">
        <f t="shared" si="13"/>
        <v>3009.0753</v>
      </c>
      <c r="AK37" s="113">
        <v>0</v>
      </c>
      <c r="AL37" s="113"/>
      <c r="AM37" s="113"/>
      <c r="AN37" s="113"/>
      <c r="AO37" s="113"/>
      <c r="AP37" s="113"/>
      <c r="AQ37" s="113"/>
      <c r="AR37" s="113"/>
      <c r="AS37" s="113"/>
      <c r="AT37" s="113"/>
      <c r="AU37" s="113"/>
      <c r="AV37" s="113"/>
      <c r="AW37" s="113"/>
      <c r="AX37" s="113"/>
      <c r="AY37" s="113"/>
      <c r="AZ37" s="113"/>
      <c r="BA37" s="113"/>
      <c r="BB37" s="113"/>
      <c r="BC37" s="113"/>
      <c r="BD37" s="113"/>
    </row>
    <row r="38" spans="1:56" x14ac:dyDescent="0.2">
      <c r="A38" s="144">
        <v>50</v>
      </c>
      <c r="B38" s="87"/>
      <c r="C38" s="78"/>
      <c r="D38" s="96">
        <v>21</v>
      </c>
      <c r="E38" s="99">
        <v>27868.14</v>
      </c>
      <c r="F38" s="77">
        <v>21615.48</v>
      </c>
      <c r="G38" s="60">
        <v>1320</v>
      </c>
      <c r="H38" s="160">
        <f t="shared" si="14"/>
        <v>0</v>
      </c>
      <c r="I38" s="83">
        <f t="shared" si="15"/>
        <v>517.4452</v>
      </c>
      <c r="J38" s="123">
        <f t="shared" si="16"/>
        <v>0</v>
      </c>
      <c r="K38" s="73">
        <f t="shared" si="0"/>
        <v>0</v>
      </c>
      <c r="L38" s="73">
        <f t="shared" si="17"/>
        <v>4123.6349999999993</v>
      </c>
      <c r="M38" s="52">
        <f t="shared" si="18"/>
        <v>55444.700199999999</v>
      </c>
      <c r="N38" s="110">
        <f t="shared" si="1"/>
        <v>2322.3449999999998</v>
      </c>
      <c r="O38" s="82">
        <f t="shared" si="2"/>
        <v>1801.29</v>
      </c>
      <c r="P38" s="82">
        <f t="shared" si="3"/>
        <v>110</v>
      </c>
      <c r="Q38" s="171">
        <f t="shared" si="19"/>
        <v>0</v>
      </c>
      <c r="R38" s="82">
        <f t="shared" si="4"/>
        <v>43.120433333333331</v>
      </c>
      <c r="S38" s="123">
        <f t="shared" si="5"/>
        <v>0</v>
      </c>
      <c r="T38" s="82">
        <f t="shared" si="6"/>
        <v>0</v>
      </c>
      <c r="U38" s="152">
        <f t="shared" si="20"/>
        <v>4276.7554333333337</v>
      </c>
      <c r="V38" s="132">
        <f t="shared" si="7"/>
        <v>76.351068493150677</v>
      </c>
      <c r="W38" s="133">
        <f t="shared" si="8"/>
        <v>59.220493150684931</v>
      </c>
      <c r="X38" s="133">
        <f t="shared" si="9"/>
        <v>3.6164383561643834</v>
      </c>
      <c r="Y38" s="169">
        <f t="shared" si="21"/>
        <v>0</v>
      </c>
      <c r="Z38" s="133">
        <f t="shared" si="10"/>
        <v>1.4176580821917808</v>
      </c>
      <c r="AA38" s="123">
        <f t="shared" si="22"/>
        <v>0</v>
      </c>
      <c r="AB38" s="123">
        <f t="shared" si="23"/>
        <v>0</v>
      </c>
      <c r="AC38" s="80">
        <f t="shared" si="24"/>
        <v>140.60565808219178</v>
      </c>
      <c r="AD38" s="134">
        <f t="shared" si="25"/>
        <v>32.215898437500002</v>
      </c>
      <c r="AE38" s="135">
        <f t="shared" si="11"/>
        <v>38.659078125000008</v>
      </c>
      <c r="AF38" s="136">
        <f t="shared" si="12"/>
        <v>39.947714062500005</v>
      </c>
      <c r="AG38" s="131"/>
      <c r="AH38" s="131"/>
      <c r="AI38" s="131"/>
      <c r="AJ38" s="113">
        <f t="shared" si="13"/>
        <v>3065.4953999999998</v>
      </c>
      <c r="AK38" s="113">
        <v>0</v>
      </c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113"/>
      <c r="BA38" s="113"/>
      <c r="BB38" s="113"/>
      <c r="BC38" s="113"/>
      <c r="BD38" s="113"/>
    </row>
    <row r="39" spans="1:56" ht="13.5" thickBot="1" x14ac:dyDescent="0.25">
      <c r="A39" s="145">
        <v>52</v>
      </c>
      <c r="B39" s="89"/>
      <c r="C39" s="90"/>
      <c r="D39" s="97">
        <v>22</v>
      </c>
      <c r="E39" s="100">
        <v>28381.05</v>
      </c>
      <c r="F39" s="98">
        <v>21615.48</v>
      </c>
      <c r="G39" s="92">
        <v>1320</v>
      </c>
      <c r="H39" s="161">
        <f t="shared" si="14"/>
        <v>0</v>
      </c>
      <c r="I39" s="94">
        <f t="shared" si="15"/>
        <v>517.4452</v>
      </c>
      <c r="J39" s="137">
        <f t="shared" si="16"/>
        <v>0</v>
      </c>
      <c r="K39" s="74">
        <f t="shared" si="0"/>
        <v>0</v>
      </c>
      <c r="L39" s="74">
        <f t="shared" si="17"/>
        <v>4166.3774999999996</v>
      </c>
      <c r="M39" s="58">
        <f>SUM(E39:L39)</f>
        <v>56000.352700000003</v>
      </c>
      <c r="N39" s="111">
        <f t="shared" si="1"/>
        <v>2365.0875000000001</v>
      </c>
      <c r="O39" s="91">
        <f t="shared" si="2"/>
        <v>1801.29</v>
      </c>
      <c r="P39" s="91">
        <f t="shared" si="3"/>
        <v>110</v>
      </c>
      <c r="Q39" s="172">
        <f t="shared" si="19"/>
        <v>0</v>
      </c>
      <c r="R39" s="91">
        <f t="shared" si="4"/>
        <v>43.120433333333331</v>
      </c>
      <c r="S39" s="137">
        <f t="shared" si="5"/>
        <v>0</v>
      </c>
      <c r="T39" s="91">
        <f t="shared" si="6"/>
        <v>0</v>
      </c>
      <c r="U39" s="153">
        <f t="shared" si="20"/>
        <v>4319.497933333334</v>
      </c>
      <c r="V39" s="138">
        <f t="shared" si="7"/>
        <v>77.75630136986301</v>
      </c>
      <c r="W39" s="139">
        <f t="shared" si="8"/>
        <v>59.220493150684931</v>
      </c>
      <c r="X39" s="139">
        <f t="shared" si="9"/>
        <v>3.6164383561643834</v>
      </c>
      <c r="Y39" s="174">
        <f t="shared" si="21"/>
        <v>0</v>
      </c>
      <c r="Z39" s="139">
        <f t="shared" si="10"/>
        <v>1.4176580821917808</v>
      </c>
      <c r="AA39" s="137">
        <f t="shared" si="22"/>
        <v>0</v>
      </c>
      <c r="AB39" s="137">
        <f t="shared" si="23"/>
        <v>0</v>
      </c>
      <c r="AC39" s="81">
        <f t="shared" si="24"/>
        <v>142.01089095890413</v>
      </c>
      <c r="AD39" s="140">
        <f t="shared" si="25"/>
        <v>32.549824218750004</v>
      </c>
      <c r="AE39" s="141">
        <f t="shared" si="11"/>
        <v>39.059789062500002</v>
      </c>
      <c r="AF39" s="142">
        <f t="shared" si="12"/>
        <v>40.361782031250002</v>
      </c>
      <c r="AG39" s="131"/>
      <c r="AH39" s="131"/>
      <c r="AI39" s="131"/>
      <c r="AJ39" s="113">
        <f t="shared" si="13"/>
        <v>3121.9155000000001</v>
      </c>
      <c r="AK39" s="113">
        <v>0</v>
      </c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3"/>
      <c r="AW39" s="113"/>
      <c r="AX39" s="113"/>
      <c r="AY39" s="113"/>
      <c r="AZ39" s="113"/>
      <c r="BA39" s="113"/>
      <c r="BB39" s="113"/>
      <c r="BC39" s="113"/>
      <c r="BD39" s="113"/>
    </row>
    <row r="40" spans="1:56" x14ac:dyDescent="0.2">
      <c r="B40" s="113"/>
      <c r="C40" s="114"/>
      <c r="D40" s="114"/>
      <c r="E40" s="113"/>
      <c r="F40" s="113"/>
      <c r="G40" s="113"/>
      <c r="I40" s="113"/>
      <c r="J40" s="113"/>
      <c r="K40" s="113"/>
      <c r="M40" s="113"/>
      <c r="N40" s="113"/>
      <c r="O40" s="113"/>
      <c r="P40" s="113"/>
      <c r="R40" s="113"/>
      <c r="S40" s="113"/>
      <c r="T40" s="113"/>
      <c r="U40" s="113"/>
      <c r="V40" s="113"/>
      <c r="W40" s="113"/>
      <c r="X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</row>
    <row r="41" spans="1:56" x14ac:dyDescent="0.2">
      <c r="B41" s="113"/>
      <c r="C41" s="114"/>
      <c r="D41" s="114"/>
      <c r="E41" s="113"/>
      <c r="F41" s="113"/>
      <c r="G41" s="113"/>
      <c r="I41" s="113"/>
      <c r="J41" s="113"/>
      <c r="K41" s="113"/>
      <c r="M41" s="113"/>
      <c r="N41" s="113"/>
      <c r="O41" s="113"/>
      <c r="P41" s="113"/>
      <c r="R41" s="113"/>
      <c r="S41" s="113"/>
      <c r="T41" s="113"/>
      <c r="U41" s="113"/>
      <c r="V41" s="113"/>
      <c r="W41" s="113"/>
      <c r="X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13"/>
      <c r="BB41" s="113"/>
      <c r="BC41" s="113"/>
      <c r="BD41" s="113"/>
    </row>
    <row r="42" spans="1:56" x14ac:dyDescent="0.2">
      <c r="B42" s="113"/>
      <c r="C42" s="114"/>
      <c r="D42" s="114"/>
      <c r="E42" s="113"/>
      <c r="F42" s="113"/>
      <c r="G42" s="113"/>
      <c r="I42" s="113"/>
      <c r="J42" s="113"/>
      <c r="K42" s="113"/>
      <c r="M42" s="113"/>
      <c r="N42" s="113"/>
      <c r="O42" s="113"/>
      <c r="P42" s="113"/>
      <c r="R42" s="113"/>
      <c r="S42" s="113"/>
      <c r="T42" s="113"/>
      <c r="U42" s="113"/>
      <c r="V42" s="113"/>
      <c r="W42" s="113"/>
      <c r="X42" s="113"/>
      <c r="Z42" s="113"/>
      <c r="AA42" s="113"/>
      <c r="AB42" s="113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3"/>
      <c r="AS42" s="113"/>
      <c r="AT42" s="113"/>
      <c r="AU42" s="113"/>
      <c r="AV42" s="113"/>
      <c r="AW42" s="113"/>
      <c r="AX42" s="113"/>
      <c r="AY42" s="113"/>
      <c r="AZ42" s="113"/>
      <c r="BA42" s="113"/>
      <c r="BB42" s="113"/>
      <c r="BC42" s="113"/>
      <c r="BD42" s="113"/>
    </row>
    <row r="43" spans="1:56" x14ac:dyDescent="0.2">
      <c r="B43" s="113"/>
      <c r="C43" s="114"/>
      <c r="D43" s="114"/>
      <c r="E43" s="113"/>
      <c r="F43" s="113"/>
      <c r="G43" s="113"/>
      <c r="I43" s="113"/>
      <c r="J43" s="113"/>
      <c r="K43" s="113"/>
      <c r="M43" s="113"/>
      <c r="N43" s="113"/>
      <c r="O43" s="113"/>
      <c r="P43" s="113"/>
      <c r="R43" s="113"/>
      <c r="S43" s="113"/>
      <c r="T43" s="113"/>
      <c r="U43" s="113"/>
      <c r="V43" s="113"/>
      <c r="W43" s="113"/>
      <c r="X43" s="113"/>
      <c r="Z43" s="113"/>
      <c r="AA43" s="113"/>
      <c r="AB43" s="113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3"/>
      <c r="AS43" s="113"/>
      <c r="AT43" s="113"/>
      <c r="AU43" s="113"/>
      <c r="AV43" s="113"/>
      <c r="AW43" s="113"/>
      <c r="AX43" s="113"/>
      <c r="AY43" s="113"/>
      <c r="AZ43" s="113"/>
      <c r="BA43" s="113"/>
      <c r="BB43" s="113"/>
      <c r="BC43" s="113"/>
      <c r="BD43" s="113"/>
    </row>
    <row r="44" spans="1:56" x14ac:dyDescent="0.2">
      <c r="B44" s="113"/>
      <c r="C44" s="114"/>
      <c r="D44" s="114"/>
      <c r="E44" s="113"/>
      <c r="F44" s="113"/>
      <c r="G44" s="113"/>
      <c r="I44" s="113"/>
      <c r="J44" s="113"/>
      <c r="K44" s="113"/>
      <c r="M44" s="113"/>
      <c r="N44" s="113"/>
      <c r="O44" s="113"/>
      <c r="P44" s="113"/>
      <c r="R44" s="113"/>
      <c r="S44" s="113"/>
      <c r="T44" s="113"/>
      <c r="U44" s="113"/>
      <c r="V44" s="113"/>
      <c r="W44" s="113"/>
      <c r="X44" s="113"/>
      <c r="Z44" s="113"/>
      <c r="AA44" s="113"/>
      <c r="AB44" s="113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3"/>
      <c r="AW44" s="113"/>
      <c r="AX44" s="113"/>
      <c r="AY44" s="113"/>
      <c r="AZ44" s="113"/>
      <c r="BA44" s="113"/>
      <c r="BB44" s="113"/>
      <c r="BC44" s="113"/>
      <c r="BD44" s="113"/>
    </row>
    <row r="45" spans="1:56" x14ac:dyDescent="0.2">
      <c r="B45" s="113"/>
      <c r="C45" s="113"/>
      <c r="D45" s="113"/>
      <c r="E45" s="113"/>
      <c r="F45" s="113"/>
      <c r="G45" s="113"/>
      <c r="I45" s="113"/>
      <c r="J45" s="113"/>
      <c r="K45" s="113"/>
      <c r="M45" s="113"/>
      <c r="N45" s="113"/>
      <c r="O45" s="113"/>
      <c r="P45" s="113"/>
      <c r="R45" s="113"/>
      <c r="S45" s="113"/>
      <c r="T45" s="113"/>
      <c r="U45" s="113"/>
      <c r="V45" s="113"/>
      <c r="W45" s="113"/>
      <c r="X45" s="113"/>
      <c r="Z45" s="113"/>
      <c r="AA45" s="113"/>
      <c r="AB45" s="113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</row>
    <row r="46" spans="1:56" x14ac:dyDescent="0.2">
      <c r="B46" s="113"/>
      <c r="C46" s="114"/>
      <c r="D46" s="114"/>
      <c r="E46" s="113"/>
      <c r="F46" s="113"/>
      <c r="G46" s="113"/>
      <c r="I46" s="113"/>
      <c r="J46" s="113"/>
      <c r="K46" s="113"/>
      <c r="M46" s="113"/>
      <c r="N46" s="113"/>
      <c r="O46" s="113"/>
      <c r="P46" s="113"/>
      <c r="R46" s="113"/>
      <c r="S46" s="113"/>
      <c r="T46" s="113"/>
      <c r="U46" s="113"/>
      <c r="V46" s="113"/>
      <c r="W46" s="113"/>
      <c r="X46" s="113"/>
      <c r="Z46" s="113"/>
      <c r="AA46" s="113"/>
      <c r="AB46" s="113"/>
      <c r="AC46" s="113"/>
      <c r="AD46" s="113"/>
      <c r="AE46" s="113"/>
      <c r="AF46" s="113"/>
      <c r="AG46" s="113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3"/>
      <c r="AW46" s="113"/>
      <c r="AX46" s="113"/>
      <c r="AY46" s="113"/>
      <c r="AZ46" s="113"/>
      <c r="BA46" s="113"/>
      <c r="BB46" s="113"/>
      <c r="BC46" s="113"/>
      <c r="BD46" s="113"/>
    </row>
    <row r="47" spans="1:56" x14ac:dyDescent="0.2">
      <c r="B47" s="113"/>
      <c r="C47" s="114"/>
      <c r="D47" s="114"/>
      <c r="E47" s="113"/>
      <c r="F47" s="113"/>
      <c r="G47" s="113"/>
      <c r="I47" s="113"/>
      <c r="J47" s="113"/>
      <c r="K47" s="113"/>
      <c r="M47" s="113"/>
      <c r="N47" s="113"/>
      <c r="O47" s="113"/>
      <c r="P47" s="113"/>
      <c r="R47" s="113"/>
      <c r="S47" s="113"/>
      <c r="T47" s="113"/>
      <c r="U47" s="113"/>
      <c r="V47" s="113"/>
      <c r="W47" s="113"/>
      <c r="X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</row>
    <row r="48" spans="1:56" x14ac:dyDescent="0.2">
      <c r="B48" s="113"/>
      <c r="C48" s="114"/>
      <c r="D48" s="114"/>
      <c r="E48" s="113"/>
      <c r="F48" s="113"/>
      <c r="G48" s="113"/>
      <c r="I48" s="113"/>
      <c r="J48" s="113"/>
      <c r="K48" s="113"/>
      <c r="M48" s="113"/>
      <c r="N48" s="113"/>
      <c r="O48" s="113"/>
      <c r="P48" s="113"/>
      <c r="R48" s="113"/>
      <c r="S48" s="113"/>
      <c r="T48" s="113"/>
      <c r="U48" s="113"/>
      <c r="V48" s="113"/>
      <c r="W48" s="113"/>
      <c r="X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113"/>
      <c r="AS48" s="113"/>
      <c r="AT48" s="113"/>
      <c r="AU48" s="113"/>
      <c r="AV48" s="113"/>
      <c r="AW48" s="113"/>
      <c r="AX48" s="113"/>
      <c r="AY48" s="113"/>
      <c r="AZ48" s="113"/>
      <c r="BA48" s="113"/>
      <c r="BB48" s="113"/>
      <c r="BC48" s="113"/>
      <c r="BD48" s="113"/>
    </row>
    <row r="49" spans="2:56" x14ac:dyDescent="0.2">
      <c r="B49" s="113"/>
      <c r="C49" s="114"/>
      <c r="D49" s="114"/>
      <c r="E49" s="113"/>
      <c r="F49" s="113"/>
      <c r="G49" s="113"/>
      <c r="I49" s="113"/>
      <c r="J49" s="113"/>
      <c r="K49" s="113"/>
      <c r="M49" s="113"/>
      <c r="N49" s="113"/>
      <c r="O49" s="113"/>
      <c r="P49" s="113"/>
      <c r="R49" s="113"/>
      <c r="S49" s="113"/>
      <c r="T49" s="113"/>
      <c r="U49" s="113"/>
      <c r="V49" s="113"/>
      <c r="W49" s="113"/>
      <c r="X49" s="113"/>
      <c r="Z49" s="113"/>
      <c r="AA49" s="113"/>
      <c r="AB49" s="113"/>
      <c r="AC49" s="113"/>
      <c r="AD49" s="113"/>
      <c r="AE49" s="113"/>
      <c r="AF49" s="113"/>
      <c r="AG49" s="113"/>
      <c r="AH49" s="113"/>
      <c r="AI49" s="113"/>
      <c r="AJ49" s="113"/>
      <c r="AK49" s="113"/>
      <c r="AL49" s="113"/>
      <c r="AM49" s="113"/>
      <c r="AN49" s="113"/>
      <c r="AO49" s="113"/>
      <c r="AP49" s="113"/>
      <c r="AQ49" s="113"/>
      <c r="AR49" s="113"/>
      <c r="AS49" s="113"/>
      <c r="AT49" s="113"/>
      <c r="AU49" s="113"/>
      <c r="AV49" s="113"/>
      <c r="AW49" s="113"/>
      <c r="AX49" s="113"/>
      <c r="AY49" s="113"/>
      <c r="AZ49" s="113"/>
      <c r="BA49" s="113"/>
      <c r="BB49" s="113"/>
      <c r="BC49" s="113"/>
      <c r="BD49" s="113"/>
    </row>
    <row r="50" spans="2:56" x14ac:dyDescent="0.2">
      <c r="B50" s="113"/>
      <c r="C50" s="114"/>
      <c r="D50" s="114"/>
      <c r="E50" s="113"/>
      <c r="F50" s="113"/>
      <c r="G50" s="113"/>
      <c r="I50" s="113"/>
      <c r="J50" s="113"/>
      <c r="K50" s="113"/>
      <c r="M50" s="113"/>
      <c r="N50" s="113"/>
      <c r="O50" s="113"/>
      <c r="P50" s="113"/>
      <c r="R50" s="113"/>
      <c r="S50" s="113"/>
      <c r="T50" s="113"/>
      <c r="U50" s="113"/>
      <c r="V50" s="113"/>
      <c r="W50" s="113"/>
      <c r="X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</row>
    <row r="51" spans="2:56" x14ac:dyDescent="0.2">
      <c r="B51" s="113"/>
      <c r="C51" s="114"/>
      <c r="D51" s="114"/>
      <c r="E51" s="113"/>
      <c r="F51" s="113"/>
      <c r="G51" s="113"/>
      <c r="I51" s="113"/>
      <c r="J51" s="113"/>
      <c r="K51" s="113"/>
      <c r="M51" s="113"/>
      <c r="N51" s="113"/>
      <c r="O51" s="113"/>
      <c r="P51" s="113"/>
      <c r="R51" s="113"/>
      <c r="S51" s="113"/>
      <c r="T51" s="113"/>
      <c r="U51" s="113"/>
      <c r="V51" s="113"/>
      <c r="W51" s="113"/>
      <c r="X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</row>
    <row r="52" spans="2:56" x14ac:dyDescent="0.2">
      <c r="B52" s="113"/>
      <c r="C52" s="114"/>
      <c r="D52" s="114"/>
      <c r="E52" s="113"/>
      <c r="F52" s="113"/>
      <c r="G52" s="113"/>
      <c r="I52" s="113"/>
      <c r="J52" s="113"/>
      <c r="K52" s="113"/>
      <c r="M52" s="113"/>
      <c r="N52" s="113"/>
      <c r="O52" s="113"/>
      <c r="P52" s="113"/>
      <c r="R52" s="113"/>
      <c r="S52" s="113"/>
      <c r="T52" s="113"/>
      <c r="U52" s="113"/>
      <c r="V52" s="113"/>
      <c r="W52" s="113"/>
      <c r="X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</row>
    <row r="53" spans="2:56" x14ac:dyDescent="0.2">
      <c r="B53" s="113"/>
      <c r="C53" s="114"/>
      <c r="D53" s="114"/>
      <c r="E53" s="113"/>
      <c r="F53" s="113"/>
      <c r="G53" s="113"/>
      <c r="I53" s="113"/>
      <c r="J53" s="113"/>
      <c r="K53" s="113"/>
      <c r="M53" s="113"/>
      <c r="N53" s="113"/>
      <c r="O53" s="113"/>
      <c r="P53" s="113"/>
      <c r="R53" s="113"/>
      <c r="S53" s="113"/>
      <c r="T53" s="113"/>
      <c r="U53" s="113"/>
      <c r="V53" s="113"/>
      <c r="W53" s="113"/>
      <c r="X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</row>
    <row r="54" spans="2:56" x14ac:dyDescent="0.2">
      <c r="B54" s="113"/>
      <c r="C54" s="114"/>
      <c r="D54" s="114"/>
      <c r="E54" s="113"/>
      <c r="F54" s="113"/>
      <c r="G54" s="113"/>
      <c r="I54" s="113"/>
      <c r="J54" s="113"/>
      <c r="K54" s="113"/>
      <c r="M54" s="113"/>
      <c r="N54" s="113"/>
      <c r="O54" s="113"/>
      <c r="P54" s="113"/>
      <c r="R54" s="113"/>
      <c r="S54" s="113"/>
      <c r="T54" s="113"/>
      <c r="U54" s="113"/>
      <c r="V54" s="113"/>
      <c r="W54" s="113"/>
      <c r="X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</row>
    <row r="55" spans="2:56" x14ac:dyDescent="0.2">
      <c r="B55" s="113"/>
      <c r="C55" s="114"/>
      <c r="D55" s="114"/>
      <c r="E55" s="113"/>
      <c r="F55" s="113"/>
      <c r="G55" s="113"/>
      <c r="I55" s="113"/>
      <c r="J55" s="113"/>
      <c r="K55" s="113"/>
      <c r="M55" s="113"/>
      <c r="N55" s="113"/>
      <c r="O55" s="113"/>
      <c r="P55" s="113"/>
      <c r="R55" s="113"/>
      <c r="S55" s="113"/>
      <c r="T55" s="113"/>
      <c r="U55" s="113"/>
      <c r="V55" s="113"/>
      <c r="W55" s="113"/>
      <c r="X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</row>
    <row r="56" spans="2:56" x14ac:dyDescent="0.2">
      <c r="B56" s="113"/>
      <c r="C56" s="114"/>
      <c r="D56" s="114"/>
      <c r="E56" s="113"/>
      <c r="F56" s="113"/>
      <c r="G56" s="113"/>
      <c r="I56" s="113"/>
      <c r="J56" s="113"/>
      <c r="K56" s="113"/>
      <c r="M56" s="113"/>
      <c r="N56" s="113"/>
      <c r="O56" s="113"/>
      <c r="P56" s="113"/>
      <c r="R56" s="113"/>
      <c r="S56" s="113"/>
      <c r="T56" s="113"/>
      <c r="U56" s="113"/>
      <c r="V56" s="113"/>
      <c r="W56" s="113"/>
      <c r="X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</row>
    <row r="57" spans="2:56" x14ac:dyDescent="0.2">
      <c r="B57" s="113"/>
      <c r="C57" s="114"/>
      <c r="D57" s="114"/>
      <c r="E57" s="113"/>
      <c r="F57" s="113"/>
      <c r="G57" s="113"/>
      <c r="I57" s="113"/>
      <c r="J57" s="113"/>
      <c r="K57" s="113"/>
      <c r="M57" s="113"/>
      <c r="N57" s="113"/>
      <c r="O57" s="113"/>
      <c r="P57" s="113"/>
      <c r="R57" s="113"/>
      <c r="S57" s="113"/>
      <c r="T57" s="113"/>
      <c r="U57" s="113"/>
      <c r="V57" s="113"/>
      <c r="W57" s="113"/>
      <c r="X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</row>
    <row r="58" spans="2:56" x14ac:dyDescent="0.2">
      <c r="B58" s="113"/>
      <c r="C58" s="114"/>
      <c r="D58" s="114"/>
      <c r="E58" s="113"/>
      <c r="F58" s="113"/>
      <c r="G58" s="113"/>
      <c r="I58" s="113"/>
      <c r="J58" s="113"/>
      <c r="K58" s="113"/>
      <c r="M58" s="113"/>
      <c r="N58" s="113"/>
      <c r="O58" s="113"/>
      <c r="P58" s="113"/>
      <c r="R58" s="113"/>
      <c r="S58" s="113"/>
      <c r="T58" s="113"/>
      <c r="U58" s="113"/>
      <c r="V58" s="113"/>
      <c r="W58" s="113"/>
      <c r="X58" s="113"/>
      <c r="Z58" s="113"/>
      <c r="AA58" s="113"/>
      <c r="AB58" s="113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3"/>
      <c r="AW58" s="113"/>
      <c r="AX58" s="113"/>
      <c r="AY58" s="113"/>
      <c r="AZ58" s="113"/>
      <c r="BA58" s="113"/>
      <c r="BB58" s="113"/>
      <c r="BC58" s="113"/>
      <c r="BD58" s="113"/>
    </row>
    <row r="59" spans="2:56" x14ac:dyDescent="0.2">
      <c r="B59" s="113"/>
      <c r="C59" s="114"/>
      <c r="D59" s="114"/>
      <c r="E59" s="113"/>
      <c r="F59" s="113"/>
      <c r="G59" s="113"/>
      <c r="I59" s="113"/>
      <c r="J59" s="113"/>
      <c r="K59" s="113"/>
      <c r="M59" s="113"/>
      <c r="N59" s="113"/>
      <c r="O59" s="113"/>
      <c r="P59" s="113"/>
      <c r="R59" s="113"/>
      <c r="S59" s="113"/>
      <c r="T59" s="113"/>
      <c r="U59" s="113"/>
      <c r="V59" s="113"/>
      <c r="W59" s="113"/>
      <c r="X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</row>
    <row r="60" spans="2:56" x14ac:dyDescent="0.2">
      <c r="B60" s="113"/>
      <c r="C60" s="114"/>
      <c r="D60" s="114"/>
      <c r="E60" s="113"/>
      <c r="F60" s="113"/>
      <c r="G60" s="113"/>
      <c r="I60" s="113"/>
      <c r="J60" s="113"/>
      <c r="K60" s="113"/>
      <c r="M60" s="113"/>
      <c r="N60" s="113"/>
      <c r="O60" s="113"/>
      <c r="P60" s="113"/>
      <c r="R60" s="113"/>
      <c r="S60" s="113"/>
      <c r="T60" s="113"/>
      <c r="U60" s="113"/>
      <c r="V60" s="113"/>
      <c r="W60" s="113"/>
      <c r="X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</row>
    <row r="61" spans="2:56" x14ac:dyDescent="0.2">
      <c r="B61" s="113"/>
      <c r="C61" s="114"/>
      <c r="D61" s="114"/>
      <c r="E61" s="113"/>
      <c r="F61" s="113"/>
      <c r="G61" s="113"/>
      <c r="I61" s="113"/>
      <c r="J61" s="113"/>
      <c r="K61" s="113"/>
      <c r="M61" s="113"/>
      <c r="N61" s="113"/>
      <c r="O61" s="113"/>
      <c r="P61" s="113"/>
      <c r="R61" s="113"/>
      <c r="S61" s="113"/>
      <c r="T61" s="113"/>
      <c r="U61" s="113"/>
      <c r="V61" s="113"/>
      <c r="W61" s="113"/>
      <c r="X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</row>
    <row r="62" spans="2:56" x14ac:dyDescent="0.2">
      <c r="B62" s="113"/>
      <c r="C62" s="114"/>
      <c r="D62" s="114"/>
      <c r="E62" s="113"/>
      <c r="F62" s="113"/>
      <c r="G62" s="113"/>
      <c r="I62" s="113"/>
      <c r="J62" s="113"/>
      <c r="K62" s="113"/>
      <c r="M62" s="113"/>
      <c r="N62" s="113"/>
      <c r="O62" s="113"/>
      <c r="P62" s="113"/>
      <c r="R62" s="113"/>
      <c r="S62" s="113"/>
      <c r="T62" s="113"/>
      <c r="U62" s="113"/>
      <c r="V62" s="113"/>
      <c r="W62" s="113"/>
      <c r="X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</row>
    <row r="63" spans="2:56" x14ac:dyDescent="0.2">
      <c r="B63" s="113"/>
      <c r="C63" s="114"/>
      <c r="D63" s="114"/>
      <c r="E63" s="113"/>
      <c r="F63" s="113"/>
      <c r="G63" s="113"/>
      <c r="I63" s="113"/>
      <c r="J63" s="113"/>
      <c r="K63" s="113"/>
      <c r="M63" s="113"/>
      <c r="N63" s="113"/>
      <c r="O63" s="113"/>
      <c r="P63" s="113"/>
      <c r="R63" s="113"/>
      <c r="S63" s="113"/>
      <c r="T63" s="113"/>
      <c r="U63" s="113"/>
      <c r="V63" s="113"/>
      <c r="W63" s="113"/>
      <c r="X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</row>
    <row r="64" spans="2:56" x14ac:dyDescent="0.2">
      <c r="B64" s="113"/>
      <c r="C64" s="114"/>
      <c r="D64" s="114"/>
      <c r="E64" s="113"/>
      <c r="F64" s="113"/>
      <c r="G64" s="113"/>
      <c r="I64" s="113"/>
      <c r="J64" s="113"/>
      <c r="K64" s="113"/>
      <c r="M64" s="113"/>
      <c r="N64" s="113"/>
      <c r="O64" s="113"/>
      <c r="P64" s="113"/>
      <c r="R64" s="113"/>
      <c r="S64" s="113"/>
      <c r="T64" s="113"/>
      <c r="U64" s="113"/>
      <c r="V64" s="113"/>
      <c r="W64" s="113"/>
      <c r="X64" s="113"/>
      <c r="Z64" s="113"/>
      <c r="AA64" s="113"/>
      <c r="AB64" s="113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3"/>
      <c r="AW64" s="113"/>
      <c r="AX64" s="113"/>
      <c r="AY64" s="113"/>
      <c r="AZ64" s="113"/>
      <c r="BA64" s="113"/>
      <c r="BB64" s="113"/>
      <c r="BC64" s="113"/>
      <c r="BD64" s="113"/>
    </row>
    <row r="65" spans="2:56" x14ac:dyDescent="0.2">
      <c r="B65" s="113"/>
      <c r="C65" s="114"/>
      <c r="D65" s="114"/>
      <c r="E65" s="113"/>
      <c r="F65" s="113"/>
      <c r="G65" s="113"/>
      <c r="I65" s="113"/>
      <c r="J65" s="113"/>
      <c r="K65" s="113"/>
      <c r="M65" s="113"/>
      <c r="N65" s="113"/>
      <c r="O65" s="113"/>
      <c r="P65" s="113"/>
      <c r="R65" s="113"/>
      <c r="S65" s="113"/>
      <c r="T65" s="113"/>
      <c r="U65" s="113"/>
      <c r="V65" s="113"/>
      <c r="W65" s="113"/>
      <c r="X65" s="113"/>
      <c r="Z65" s="113"/>
      <c r="AA65" s="113"/>
      <c r="AB65" s="113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3"/>
      <c r="AW65" s="113"/>
      <c r="AX65" s="113"/>
      <c r="AY65" s="113"/>
      <c r="AZ65" s="113"/>
      <c r="BA65" s="113"/>
      <c r="BB65" s="113"/>
      <c r="BC65" s="113"/>
      <c r="BD65" s="113"/>
    </row>
    <row r="66" spans="2:56" x14ac:dyDescent="0.2">
      <c r="B66" s="113"/>
      <c r="C66" s="114"/>
      <c r="D66" s="114"/>
      <c r="E66" s="113"/>
      <c r="F66" s="113"/>
      <c r="G66" s="113"/>
      <c r="I66" s="113"/>
      <c r="J66" s="113"/>
      <c r="K66" s="113"/>
      <c r="M66" s="113"/>
      <c r="N66" s="113"/>
      <c r="O66" s="113"/>
      <c r="P66" s="113"/>
      <c r="R66" s="113"/>
      <c r="S66" s="113"/>
      <c r="T66" s="113"/>
      <c r="U66" s="113"/>
      <c r="V66" s="113"/>
      <c r="W66" s="113"/>
      <c r="X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</row>
    <row r="67" spans="2:56" x14ac:dyDescent="0.2">
      <c r="B67" s="113"/>
      <c r="C67" s="114"/>
      <c r="D67" s="114"/>
      <c r="E67" s="113"/>
      <c r="F67" s="113"/>
      <c r="G67" s="113"/>
      <c r="I67" s="113"/>
      <c r="J67" s="113"/>
      <c r="K67" s="113"/>
      <c r="M67" s="113"/>
      <c r="N67" s="113"/>
      <c r="O67" s="113"/>
      <c r="P67" s="113"/>
      <c r="R67" s="113"/>
      <c r="S67" s="113"/>
      <c r="T67" s="113"/>
      <c r="U67" s="113"/>
      <c r="V67" s="113"/>
      <c r="W67" s="113"/>
      <c r="X67" s="113"/>
      <c r="Z67" s="113"/>
      <c r="AA67" s="113"/>
      <c r="AB67" s="113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3"/>
      <c r="BC67" s="113"/>
      <c r="BD67" s="113"/>
    </row>
    <row r="68" spans="2:56" x14ac:dyDescent="0.2">
      <c r="B68" s="113"/>
      <c r="C68" s="114"/>
      <c r="D68" s="114"/>
      <c r="E68" s="113"/>
      <c r="F68" s="113"/>
      <c r="G68" s="113"/>
      <c r="I68" s="113"/>
      <c r="J68" s="113"/>
      <c r="K68" s="113"/>
      <c r="M68" s="113"/>
      <c r="N68" s="113"/>
      <c r="O68" s="113"/>
      <c r="P68" s="113"/>
      <c r="R68" s="113"/>
      <c r="S68" s="113"/>
      <c r="T68" s="113"/>
      <c r="U68" s="113"/>
      <c r="V68" s="113"/>
      <c r="W68" s="113"/>
      <c r="X68" s="113"/>
      <c r="Z68" s="113"/>
      <c r="AA68" s="113"/>
      <c r="AB68" s="113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3"/>
      <c r="AS68" s="113"/>
      <c r="AT68" s="113"/>
      <c r="AU68" s="113"/>
      <c r="AV68" s="113"/>
      <c r="AW68" s="113"/>
      <c r="AX68" s="113"/>
      <c r="AY68" s="113"/>
      <c r="AZ68" s="113"/>
      <c r="BA68" s="113"/>
      <c r="BB68" s="113"/>
      <c r="BC68" s="113"/>
      <c r="BD68" s="113"/>
    </row>
    <row r="69" spans="2:56" x14ac:dyDescent="0.2">
      <c r="B69" s="113"/>
      <c r="C69" s="114"/>
      <c r="D69" s="114"/>
      <c r="E69" s="113"/>
      <c r="F69" s="113"/>
      <c r="G69" s="113"/>
      <c r="I69" s="113"/>
      <c r="J69" s="113"/>
      <c r="K69" s="113"/>
      <c r="M69" s="113"/>
      <c r="N69" s="113"/>
      <c r="O69" s="113"/>
      <c r="P69" s="113"/>
      <c r="R69" s="113"/>
      <c r="S69" s="113"/>
      <c r="T69" s="113"/>
      <c r="U69" s="113"/>
      <c r="V69" s="113"/>
      <c r="W69" s="113"/>
      <c r="X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113"/>
      <c r="AW69" s="113"/>
      <c r="AX69" s="113"/>
      <c r="AY69" s="113"/>
      <c r="AZ69" s="113"/>
      <c r="BA69" s="113"/>
      <c r="BB69" s="113"/>
      <c r="BC69" s="113"/>
      <c r="BD69" s="113"/>
    </row>
    <row r="70" spans="2:56" x14ac:dyDescent="0.2">
      <c r="B70" s="113"/>
      <c r="C70" s="114"/>
      <c r="D70" s="114"/>
      <c r="E70" s="113"/>
      <c r="F70" s="113"/>
      <c r="G70" s="113"/>
      <c r="I70" s="113"/>
      <c r="J70" s="113"/>
      <c r="K70" s="113"/>
      <c r="M70" s="113"/>
      <c r="N70" s="113"/>
      <c r="O70" s="113"/>
      <c r="P70" s="113"/>
      <c r="R70" s="113"/>
      <c r="S70" s="113"/>
      <c r="T70" s="113"/>
      <c r="U70" s="113"/>
      <c r="V70" s="113"/>
      <c r="W70" s="113"/>
      <c r="X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13"/>
      <c r="BA70" s="113"/>
      <c r="BB70" s="113"/>
      <c r="BC70" s="113"/>
      <c r="BD70" s="113"/>
    </row>
    <row r="71" spans="2:56" x14ac:dyDescent="0.2">
      <c r="B71" s="113"/>
      <c r="C71" s="114"/>
      <c r="D71" s="114"/>
      <c r="E71" s="113"/>
      <c r="F71" s="113"/>
      <c r="G71" s="113"/>
      <c r="I71" s="113"/>
      <c r="J71" s="113"/>
      <c r="K71" s="113"/>
      <c r="M71" s="113"/>
      <c r="N71" s="113"/>
      <c r="O71" s="113"/>
      <c r="P71" s="113"/>
      <c r="R71" s="113"/>
      <c r="S71" s="113"/>
      <c r="T71" s="113"/>
      <c r="U71" s="113"/>
      <c r="V71" s="113"/>
      <c r="W71" s="113"/>
      <c r="X71" s="113"/>
      <c r="Z71" s="113"/>
      <c r="AA71" s="113"/>
      <c r="AB71" s="113"/>
      <c r="AC71" s="113"/>
      <c r="AD71" s="113"/>
      <c r="AE71" s="113"/>
      <c r="AF71" s="113"/>
      <c r="AG71" s="113"/>
      <c r="AH71" s="113"/>
      <c r="AI71" s="113"/>
      <c r="AJ71" s="113"/>
      <c r="AK71" s="113"/>
      <c r="AL71" s="113"/>
      <c r="AM71" s="113"/>
      <c r="AN71" s="113"/>
      <c r="AO71" s="113"/>
      <c r="AP71" s="113"/>
      <c r="AQ71" s="113"/>
      <c r="AR71" s="113"/>
      <c r="AS71" s="113"/>
      <c r="AT71" s="113"/>
      <c r="AU71" s="113"/>
      <c r="AV71" s="113"/>
      <c r="AW71" s="113"/>
      <c r="AX71" s="113"/>
      <c r="AY71" s="113"/>
      <c r="AZ71" s="113"/>
      <c r="BA71" s="113"/>
      <c r="BB71" s="113"/>
      <c r="BC71" s="113"/>
      <c r="BD71" s="113"/>
    </row>
    <row r="72" spans="2:56" x14ac:dyDescent="0.2">
      <c r="B72" s="113"/>
      <c r="C72" s="114"/>
      <c r="D72" s="114"/>
      <c r="E72" s="113"/>
      <c r="F72" s="113"/>
      <c r="G72" s="113"/>
      <c r="I72" s="113"/>
      <c r="J72" s="113"/>
      <c r="K72" s="113"/>
      <c r="M72" s="113"/>
      <c r="N72" s="113"/>
      <c r="O72" s="113"/>
      <c r="P72" s="113"/>
      <c r="R72" s="113"/>
      <c r="S72" s="113"/>
      <c r="T72" s="113"/>
      <c r="U72" s="113"/>
      <c r="V72" s="113"/>
      <c r="W72" s="113"/>
      <c r="X72" s="113"/>
      <c r="Z72" s="113"/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113"/>
      <c r="AV72" s="113"/>
      <c r="AW72" s="113"/>
      <c r="AX72" s="113"/>
      <c r="AY72" s="113"/>
      <c r="AZ72" s="113"/>
      <c r="BA72" s="113"/>
      <c r="BB72" s="113"/>
      <c r="BC72" s="113"/>
      <c r="BD72" s="113"/>
    </row>
    <row r="73" spans="2:56" x14ac:dyDescent="0.2">
      <c r="B73" s="113"/>
      <c r="C73" s="114"/>
      <c r="D73" s="114"/>
      <c r="E73" s="113"/>
      <c r="F73" s="113"/>
      <c r="G73" s="113"/>
      <c r="I73" s="113"/>
      <c r="J73" s="113"/>
      <c r="K73" s="113"/>
      <c r="M73" s="113"/>
      <c r="N73" s="113"/>
      <c r="O73" s="113"/>
      <c r="P73" s="113"/>
      <c r="R73" s="113"/>
      <c r="S73" s="113"/>
      <c r="T73" s="113"/>
      <c r="U73" s="113"/>
      <c r="V73" s="113"/>
      <c r="W73" s="113"/>
      <c r="X73" s="113"/>
      <c r="Z73" s="113"/>
      <c r="AA73" s="113"/>
      <c r="AB73" s="113"/>
      <c r="AC73" s="113"/>
      <c r="AD73" s="113"/>
      <c r="AE73" s="113"/>
      <c r="AF73" s="113"/>
      <c r="AG73" s="113"/>
      <c r="AH73" s="113"/>
      <c r="AI73" s="113"/>
      <c r="AJ73" s="113"/>
      <c r="AK73" s="113"/>
      <c r="AL73" s="113"/>
      <c r="AM73" s="113"/>
      <c r="AN73" s="113"/>
      <c r="AO73" s="113"/>
      <c r="AP73" s="113"/>
      <c r="AQ73" s="113"/>
      <c r="AR73" s="113"/>
      <c r="AS73" s="113"/>
      <c r="AT73" s="113"/>
      <c r="AU73" s="113"/>
      <c r="AV73" s="113"/>
      <c r="AW73" s="113"/>
      <c r="AX73" s="113"/>
      <c r="AY73" s="113"/>
      <c r="AZ73" s="113"/>
      <c r="BA73" s="113"/>
      <c r="BB73" s="113"/>
      <c r="BC73" s="113"/>
      <c r="BD73" s="113"/>
    </row>
    <row r="74" spans="2:56" x14ac:dyDescent="0.2">
      <c r="B74" s="113"/>
      <c r="C74" s="114"/>
      <c r="D74" s="114"/>
      <c r="E74" s="113"/>
      <c r="F74" s="113"/>
      <c r="G74" s="113"/>
      <c r="I74" s="113"/>
      <c r="J74" s="113"/>
      <c r="K74" s="113"/>
      <c r="M74" s="113"/>
      <c r="N74" s="113"/>
      <c r="O74" s="113"/>
      <c r="P74" s="113"/>
      <c r="R74" s="113"/>
      <c r="S74" s="113"/>
      <c r="T74" s="113"/>
      <c r="U74" s="113"/>
      <c r="V74" s="113"/>
      <c r="W74" s="113"/>
      <c r="X74" s="113"/>
      <c r="Z74" s="113"/>
      <c r="AA74" s="113"/>
      <c r="AB74" s="113"/>
      <c r="AC74" s="113"/>
      <c r="AD74" s="113"/>
      <c r="AE74" s="113"/>
      <c r="AF74" s="113"/>
      <c r="AG74" s="113"/>
      <c r="AH74" s="113"/>
      <c r="AI74" s="113"/>
      <c r="AJ74" s="113"/>
      <c r="AK74" s="113"/>
      <c r="AL74" s="113"/>
      <c r="AM74" s="113"/>
      <c r="AN74" s="113"/>
      <c r="AO74" s="113"/>
      <c r="AP74" s="113"/>
      <c r="AQ74" s="113"/>
      <c r="AR74" s="113"/>
      <c r="AS74" s="113"/>
      <c r="AT74" s="113"/>
      <c r="AU74" s="113"/>
      <c r="AV74" s="113"/>
      <c r="AW74" s="113"/>
      <c r="AX74" s="113"/>
      <c r="AY74" s="113"/>
      <c r="AZ74" s="113"/>
      <c r="BA74" s="113"/>
      <c r="BB74" s="113"/>
      <c r="BC74" s="113"/>
      <c r="BD74" s="113"/>
    </row>
    <row r="75" spans="2:56" x14ac:dyDescent="0.2">
      <c r="B75" s="113"/>
      <c r="C75" s="114"/>
      <c r="D75" s="114"/>
      <c r="E75" s="113"/>
      <c r="F75" s="113"/>
      <c r="G75" s="113"/>
      <c r="I75" s="113"/>
      <c r="J75" s="113"/>
      <c r="K75" s="113"/>
      <c r="M75" s="113"/>
      <c r="N75" s="113"/>
      <c r="O75" s="113"/>
      <c r="P75" s="113"/>
      <c r="R75" s="113"/>
      <c r="S75" s="113"/>
      <c r="T75" s="113"/>
      <c r="U75" s="113"/>
      <c r="V75" s="113"/>
      <c r="W75" s="113"/>
      <c r="X75" s="113"/>
      <c r="Z75" s="113"/>
      <c r="AA75" s="113"/>
      <c r="AB75" s="113"/>
      <c r="AC75" s="113"/>
      <c r="AD75" s="113"/>
      <c r="AE75" s="113"/>
      <c r="AF75" s="113"/>
      <c r="AG75" s="113"/>
      <c r="AH75" s="113"/>
      <c r="AI75" s="113"/>
      <c r="AJ75" s="113"/>
      <c r="AK75" s="113"/>
      <c r="AL75" s="113"/>
      <c r="AM75" s="113"/>
      <c r="AN75" s="113"/>
      <c r="AO75" s="113"/>
      <c r="AP75" s="113"/>
      <c r="AQ75" s="113"/>
      <c r="AR75" s="113"/>
      <c r="AS75" s="113"/>
      <c r="AT75" s="113"/>
      <c r="AU75" s="113"/>
      <c r="AV75" s="113"/>
      <c r="AW75" s="113"/>
      <c r="AX75" s="113"/>
      <c r="AY75" s="113"/>
      <c r="AZ75" s="113"/>
      <c r="BA75" s="113"/>
      <c r="BB75" s="113"/>
      <c r="BC75" s="113"/>
      <c r="BD75" s="113"/>
    </row>
    <row r="76" spans="2:56" x14ac:dyDescent="0.2">
      <c r="B76" s="113"/>
      <c r="C76" s="114"/>
      <c r="D76" s="114"/>
      <c r="E76" s="113"/>
      <c r="F76" s="113"/>
      <c r="G76" s="113"/>
      <c r="I76" s="113"/>
      <c r="J76" s="113"/>
      <c r="K76" s="113"/>
      <c r="M76" s="113"/>
      <c r="N76" s="113"/>
      <c r="O76" s="113"/>
      <c r="P76" s="113"/>
      <c r="R76" s="113"/>
      <c r="S76" s="113"/>
      <c r="T76" s="113"/>
      <c r="U76" s="113"/>
      <c r="V76" s="113"/>
      <c r="W76" s="113"/>
      <c r="X76" s="113"/>
      <c r="Z76" s="113"/>
      <c r="AA76" s="113"/>
      <c r="AB76" s="113"/>
      <c r="AC76" s="113"/>
      <c r="AD76" s="113"/>
      <c r="AE76" s="113"/>
      <c r="AF76" s="113"/>
      <c r="AG76" s="113"/>
      <c r="AH76" s="113"/>
      <c r="AI76" s="113"/>
      <c r="AJ76" s="113"/>
      <c r="AK76" s="113"/>
      <c r="AL76" s="113"/>
      <c r="AM76" s="113"/>
      <c r="AN76" s="113"/>
      <c r="AO76" s="113"/>
      <c r="AP76" s="113"/>
      <c r="AQ76" s="113"/>
      <c r="AR76" s="113"/>
      <c r="AS76" s="113"/>
      <c r="AT76" s="113"/>
      <c r="AU76" s="113"/>
      <c r="AV76" s="113"/>
      <c r="AW76" s="113"/>
      <c r="AX76" s="113"/>
      <c r="AY76" s="113"/>
      <c r="AZ76" s="113"/>
      <c r="BA76" s="113"/>
      <c r="BB76" s="113"/>
      <c r="BC76" s="113"/>
      <c r="BD76" s="113"/>
    </row>
    <row r="77" spans="2:56" x14ac:dyDescent="0.2">
      <c r="B77" s="113"/>
      <c r="C77" s="114"/>
      <c r="D77" s="114"/>
      <c r="E77" s="113"/>
      <c r="F77" s="113"/>
      <c r="G77" s="113"/>
      <c r="I77" s="113"/>
      <c r="J77" s="113"/>
      <c r="K77" s="113"/>
      <c r="M77" s="113"/>
      <c r="N77" s="113"/>
      <c r="O77" s="113"/>
      <c r="P77" s="113"/>
      <c r="R77" s="113"/>
      <c r="S77" s="113"/>
      <c r="T77" s="113"/>
      <c r="U77" s="113"/>
      <c r="V77" s="113"/>
      <c r="W77" s="113"/>
      <c r="X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</row>
    <row r="78" spans="2:56" x14ac:dyDescent="0.2">
      <c r="B78" s="113"/>
      <c r="C78" s="114"/>
      <c r="D78" s="114"/>
      <c r="E78" s="113"/>
      <c r="F78" s="113"/>
      <c r="G78" s="113"/>
      <c r="I78" s="113"/>
      <c r="J78" s="113"/>
      <c r="K78" s="113"/>
      <c r="M78" s="113"/>
      <c r="N78" s="113"/>
      <c r="O78" s="113"/>
      <c r="P78" s="113"/>
      <c r="R78" s="113"/>
      <c r="S78" s="113"/>
      <c r="T78" s="113"/>
      <c r="U78" s="113"/>
      <c r="V78" s="113"/>
      <c r="W78" s="113"/>
      <c r="X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</row>
    <row r="79" spans="2:56" x14ac:dyDescent="0.2">
      <c r="B79" s="113"/>
      <c r="C79" s="114"/>
      <c r="D79" s="114"/>
      <c r="E79" s="113"/>
      <c r="F79" s="113"/>
      <c r="G79" s="113"/>
      <c r="I79" s="113"/>
      <c r="J79" s="113"/>
      <c r="K79" s="113"/>
      <c r="M79" s="113"/>
      <c r="N79" s="113"/>
      <c r="O79" s="113"/>
      <c r="P79" s="113"/>
      <c r="R79" s="113"/>
      <c r="S79" s="113"/>
      <c r="T79" s="113"/>
      <c r="U79" s="113"/>
      <c r="V79" s="113"/>
      <c r="W79" s="113"/>
      <c r="X79" s="113"/>
      <c r="Z79" s="113"/>
      <c r="AA79" s="113"/>
      <c r="AB79" s="113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3"/>
      <c r="AS79" s="113"/>
      <c r="AT79" s="113"/>
      <c r="AU79" s="113"/>
      <c r="AV79" s="113"/>
      <c r="AW79" s="113"/>
      <c r="AX79" s="113"/>
      <c r="AY79" s="113"/>
      <c r="AZ79" s="113"/>
      <c r="BA79" s="113"/>
      <c r="BB79" s="113"/>
      <c r="BC79" s="113"/>
      <c r="BD79" s="113"/>
    </row>
    <row r="80" spans="2:56" x14ac:dyDescent="0.2">
      <c r="B80" s="113"/>
      <c r="C80" s="114"/>
      <c r="D80" s="114"/>
      <c r="E80" s="113"/>
      <c r="F80" s="113"/>
      <c r="G80" s="113"/>
      <c r="I80" s="113"/>
      <c r="J80" s="113"/>
      <c r="K80" s="113"/>
      <c r="M80" s="113"/>
      <c r="N80" s="113"/>
      <c r="O80" s="113"/>
      <c r="P80" s="113"/>
      <c r="R80" s="113"/>
      <c r="S80" s="113"/>
      <c r="T80" s="113"/>
      <c r="U80" s="113"/>
      <c r="V80" s="113"/>
      <c r="W80" s="113"/>
      <c r="X80" s="113"/>
      <c r="Z80" s="113"/>
      <c r="AA80" s="113"/>
      <c r="AB80" s="113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3"/>
      <c r="AS80" s="113"/>
      <c r="AT80" s="113"/>
      <c r="AU80" s="113"/>
      <c r="AV80" s="113"/>
      <c r="AW80" s="113"/>
      <c r="AX80" s="113"/>
      <c r="AY80" s="113"/>
      <c r="AZ80" s="113"/>
      <c r="BA80" s="113"/>
      <c r="BB80" s="113"/>
      <c r="BC80" s="113"/>
      <c r="BD80" s="113"/>
    </row>
    <row r="81" spans="2:56" x14ac:dyDescent="0.2">
      <c r="B81" s="113"/>
      <c r="C81" s="114"/>
      <c r="D81" s="114"/>
      <c r="E81" s="113"/>
      <c r="F81" s="113"/>
      <c r="G81" s="113"/>
      <c r="I81" s="113"/>
      <c r="J81" s="113"/>
      <c r="K81" s="113"/>
      <c r="M81" s="113"/>
      <c r="N81" s="113"/>
      <c r="O81" s="113"/>
      <c r="P81" s="113"/>
      <c r="R81" s="113"/>
      <c r="S81" s="113"/>
      <c r="T81" s="113"/>
      <c r="U81" s="113"/>
      <c r="V81" s="113"/>
      <c r="W81" s="113"/>
      <c r="X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3"/>
      <c r="AU81" s="113"/>
      <c r="AV81" s="113"/>
      <c r="AW81" s="113"/>
      <c r="AX81" s="113"/>
      <c r="AY81" s="113"/>
      <c r="AZ81" s="113"/>
      <c r="BA81" s="113"/>
      <c r="BB81" s="113"/>
      <c r="BC81" s="113"/>
      <c r="BD81" s="113"/>
    </row>
    <row r="82" spans="2:56" x14ac:dyDescent="0.2">
      <c r="B82" s="113"/>
      <c r="C82" s="114"/>
      <c r="D82" s="114"/>
      <c r="E82" s="113"/>
      <c r="F82" s="113"/>
      <c r="G82" s="113"/>
      <c r="I82" s="113"/>
      <c r="J82" s="113"/>
      <c r="K82" s="113"/>
      <c r="M82" s="113"/>
      <c r="N82" s="113"/>
      <c r="O82" s="113"/>
      <c r="P82" s="113"/>
      <c r="R82" s="113"/>
      <c r="S82" s="113"/>
      <c r="T82" s="113"/>
      <c r="U82" s="113"/>
      <c r="V82" s="113"/>
      <c r="W82" s="113"/>
      <c r="X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</row>
    <row r="83" spans="2:56" x14ac:dyDescent="0.2">
      <c r="B83" s="113"/>
      <c r="C83" s="114"/>
      <c r="D83" s="114"/>
      <c r="E83" s="113"/>
      <c r="F83" s="113"/>
      <c r="G83" s="113"/>
      <c r="I83" s="113"/>
      <c r="J83" s="113"/>
      <c r="K83" s="113"/>
      <c r="M83" s="113"/>
      <c r="N83" s="113"/>
      <c r="O83" s="113"/>
      <c r="P83" s="113"/>
      <c r="R83" s="113"/>
      <c r="S83" s="113"/>
      <c r="T83" s="113"/>
      <c r="U83" s="113"/>
      <c r="V83" s="113"/>
      <c r="W83" s="113"/>
      <c r="X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</row>
    <row r="84" spans="2:56" x14ac:dyDescent="0.2">
      <c r="B84" s="113"/>
      <c r="C84" s="114"/>
      <c r="D84" s="114"/>
      <c r="E84" s="113"/>
      <c r="F84" s="113"/>
      <c r="G84" s="113"/>
      <c r="I84" s="113"/>
      <c r="J84" s="113"/>
      <c r="K84" s="113"/>
      <c r="M84" s="113"/>
      <c r="N84" s="113"/>
      <c r="O84" s="113"/>
      <c r="P84" s="113"/>
      <c r="R84" s="113"/>
      <c r="S84" s="113"/>
      <c r="T84" s="113"/>
      <c r="U84" s="113"/>
      <c r="V84" s="113"/>
      <c r="W84" s="113"/>
      <c r="X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</row>
    <row r="85" spans="2:56" x14ac:dyDescent="0.2">
      <c r="B85" s="113"/>
      <c r="C85" s="114"/>
      <c r="D85" s="114"/>
      <c r="E85" s="113"/>
      <c r="F85" s="113"/>
      <c r="G85" s="113"/>
      <c r="I85" s="113"/>
      <c r="J85" s="113"/>
      <c r="K85" s="113"/>
      <c r="M85" s="113"/>
      <c r="N85" s="113"/>
      <c r="O85" s="113"/>
      <c r="P85" s="113"/>
      <c r="R85" s="113"/>
      <c r="S85" s="113"/>
      <c r="T85" s="113"/>
      <c r="U85" s="113"/>
      <c r="V85" s="113"/>
      <c r="W85" s="113"/>
      <c r="X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</row>
    <row r="86" spans="2:56" x14ac:dyDescent="0.2">
      <c r="B86" s="113"/>
      <c r="C86" s="114"/>
      <c r="D86" s="114"/>
      <c r="E86" s="113"/>
      <c r="F86" s="113"/>
      <c r="G86" s="113"/>
      <c r="I86" s="113"/>
      <c r="J86" s="113"/>
      <c r="K86" s="113"/>
      <c r="M86" s="113"/>
      <c r="N86" s="113"/>
      <c r="O86" s="113"/>
      <c r="P86" s="113"/>
      <c r="R86" s="113"/>
      <c r="S86" s="113"/>
      <c r="T86" s="113"/>
      <c r="U86" s="113"/>
      <c r="V86" s="113"/>
      <c r="W86" s="113"/>
      <c r="X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</row>
    <row r="87" spans="2:56" x14ac:dyDescent="0.2">
      <c r="B87" s="113"/>
      <c r="C87" s="114"/>
      <c r="D87" s="114"/>
      <c r="E87" s="113"/>
      <c r="F87" s="113"/>
      <c r="G87" s="113"/>
      <c r="I87" s="113"/>
      <c r="J87" s="113"/>
      <c r="K87" s="113"/>
      <c r="M87" s="113"/>
      <c r="N87" s="113"/>
      <c r="O87" s="113"/>
      <c r="P87" s="113"/>
      <c r="R87" s="113"/>
      <c r="S87" s="113"/>
      <c r="T87" s="113"/>
      <c r="U87" s="113"/>
      <c r="V87" s="113"/>
      <c r="W87" s="113"/>
      <c r="X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</row>
    <row r="88" spans="2:56" x14ac:dyDescent="0.2">
      <c r="B88" s="113"/>
      <c r="C88" s="114"/>
      <c r="D88" s="114"/>
      <c r="E88" s="113"/>
      <c r="F88" s="113"/>
      <c r="G88" s="113"/>
      <c r="I88" s="113"/>
      <c r="J88" s="113"/>
      <c r="K88" s="113"/>
      <c r="M88" s="113"/>
      <c r="N88" s="113"/>
      <c r="O88" s="113"/>
      <c r="P88" s="113"/>
      <c r="R88" s="113"/>
      <c r="S88" s="113"/>
      <c r="T88" s="113"/>
      <c r="U88" s="113"/>
      <c r="V88" s="113"/>
      <c r="W88" s="113"/>
      <c r="X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</row>
    <row r="89" spans="2:56" x14ac:dyDescent="0.2">
      <c r="B89" s="113"/>
      <c r="C89" s="114"/>
      <c r="D89" s="114"/>
      <c r="E89" s="113"/>
      <c r="F89" s="113"/>
      <c r="G89" s="113"/>
      <c r="I89" s="113"/>
      <c r="J89" s="113"/>
      <c r="K89" s="113"/>
      <c r="M89" s="113"/>
      <c r="N89" s="113"/>
      <c r="O89" s="113"/>
      <c r="P89" s="113"/>
      <c r="R89" s="113"/>
      <c r="S89" s="113"/>
      <c r="T89" s="113"/>
      <c r="U89" s="113"/>
      <c r="V89" s="113"/>
      <c r="W89" s="113"/>
      <c r="X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</row>
    <row r="90" spans="2:56" x14ac:dyDescent="0.2">
      <c r="B90" s="113"/>
      <c r="C90" s="114"/>
      <c r="D90" s="114"/>
      <c r="E90" s="113"/>
      <c r="F90" s="113"/>
      <c r="G90" s="113"/>
      <c r="I90" s="113"/>
      <c r="J90" s="113"/>
      <c r="K90" s="113"/>
      <c r="M90" s="113"/>
      <c r="N90" s="113"/>
      <c r="O90" s="113"/>
      <c r="P90" s="113"/>
      <c r="R90" s="113"/>
      <c r="S90" s="113"/>
      <c r="T90" s="113"/>
      <c r="U90" s="113"/>
      <c r="V90" s="113"/>
      <c r="W90" s="113"/>
      <c r="X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</row>
    <row r="91" spans="2:56" x14ac:dyDescent="0.2">
      <c r="B91" s="113"/>
      <c r="C91" s="114"/>
      <c r="D91" s="114"/>
      <c r="E91" s="113"/>
      <c r="F91" s="113"/>
      <c r="G91" s="113"/>
      <c r="I91" s="113"/>
      <c r="J91" s="113"/>
      <c r="K91" s="113"/>
      <c r="M91" s="113"/>
      <c r="N91" s="113"/>
      <c r="O91" s="113"/>
      <c r="P91" s="113"/>
      <c r="R91" s="113"/>
      <c r="S91" s="113"/>
      <c r="T91" s="113"/>
      <c r="U91" s="113"/>
      <c r="V91" s="113"/>
      <c r="W91" s="113"/>
      <c r="X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</row>
    <row r="92" spans="2:56" x14ac:dyDescent="0.2">
      <c r="B92" s="113"/>
      <c r="C92" s="114"/>
      <c r="D92" s="114"/>
      <c r="E92" s="113"/>
      <c r="F92" s="113"/>
      <c r="G92" s="113"/>
      <c r="I92" s="113"/>
      <c r="J92" s="113"/>
      <c r="K92" s="113"/>
      <c r="M92" s="113"/>
      <c r="N92" s="113"/>
      <c r="O92" s="113"/>
      <c r="P92" s="113"/>
      <c r="R92" s="113"/>
      <c r="S92" s="113"/>
      <c r="T92" s="113"/>
      <c r="U92" s="113"/>
      <c r="V92" s="113"/>
      <c r="W92" s="113"/>
      <c r="X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</row>
    <row r="93" spans="2:56" x14ac:dyDescent="0.2">
      <c r="B93" s="113"/>
      <c r="C93" s="114"/>
      <c r="D93" s="114"/>
      <c r="E93" s="113"/>
      <c r="F93" s="113"/>
      <c r="G93" s="113"/>
      <c r="I93" s="113"/>
      <c r="J93" s="113"/>
      <c r="K93" s="113"/>
      <c r="M93" s="113"/>
      <c r="N93" s="113"/>
      <c r="O93" s="113"/>
      <c r="P93" s="113"/>
      <c r="R93" s="113"/>
      <c r="S93" s="113"/>
      <c r="T93" s="113"/>
      <c r="U93" s="113"/>
      <c r="V93" s="113"/>
      <c r="W93" s="113"/>
      <c r="X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3"/>
      <c r="BC93" s="113"/>
      <c r="BD93" s="113"/>
    </row>
    <row r="94" spans="2:56" x14ac:dyDescent="0.2">
      <c r="B94" s="113"/>
      <c r="C94" s="114"/>
      <c r="D94" s="114"/>
      <c r="E94" s="113"/>
      <c r="F94" s="113"/>
      <c r="G94" s="113"/>
      <c r="I94" s="113"/>
      <c r="J94" s="113"/>
      <c r="K94" s="113"/>
      <c r="M94" s="113"/>
      <c r="N94" s="113"/>
      <c r="O94" s="113"/>
      <c r="P94" s="113"/>
      <c r="R94" s="113"/>
      <c r="S94" s="113"/>
      <c r="T94" s="113"/>
      <c r="U94" s="113"/>
      <c r="V94" s="113"/>
      <c r="W94" s="113"/>
      <c r="X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</row>
    <row r="95" spans="2:56" x14ac:dyDescent="0.2">
      <c r="B95" s="113"/>
      <c r="C95" s="114"/>
      <c r="D95" s="114"/>
      <c r="E95" s="113"/>
      <c r="F95" s="113"/>
      <c r="G95" s="113"/>
      <c r="I95" s="113"/>
      <c r="J95" s="113"/>
      <c r="K95" s="113"/>
      <c r="M95" s="113"/>
      <c r="N95" s="113"/>
      <c r="O95" s="113"/>
      <c r="P95" s="113"/>
      <c r="R95" s="113"/>
      <c r="S95" s="113"/>
      <c r="T95" s="113"/>
      <c r="U95" s="113"/>
      <c r="V95" s="113"/>
      <c r="W95" s="113"/>
      <c r="X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3"/>
      <c r="BC95" s="113"/>
      <c r="BD95" s="113"/>
    </row>
    <row r="96" spans="2:56" x14ac:dyDescent="0.2">
      <c r="B96" s="113"/>
      <c r="C96" s="114"/>
      <c r="D96" s="114"/>
      <c r="E96" s="113"/>
      <c r="F96" s="113"/>
      <c r="G96" s="113"/>
      <c r="I96" s="113"/>
      <c r="J96" s="113"/>
      <c r="K96" s="113"/>
      <c r="M96" s="113"/>
      <c r="N96" s="113"/>
      <c r="O96" s="113"/>
      <c r="P96" s="113"/>
      <c r="R96" s="113"/>
      <c r="S96" s="113"/>
      <c r="T96" s="113"/>
      <c r="U96" s="113"/>
      <c r="V96" s="113"/>
      <c r="W96" s="113"/>
      <c r="X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</row>
    <row r="97" spans="2:56" x14ac:dyDescent="0.2">
      <c r="B97" s="113"/>
      <c r="C97" s="114"/>
      <c r="D97" s="114"/>
      <c r="E97" s="113"/>
      <c r="F97" s="113"/>
      <c r="G97" s="113"/>
      <c r="I97" s="113"/>
      <c r="J97" s="113"/>
      <c r="K97" s="113"/>
      <c r="M97" s="113"/>
      <c r="N97" s="113"/>
      <c r="O97" s="113"/>
      <c r="P97" s="113"/>
      <c r="R97" s="113"/>
      <c r="S97" s="113"/>
      <c r="T97" s="113"/>
      <c r="U97" s="113"/>
      <c r="V97" s="113"/>
      <c r="W97" s="113"/>
      <c r="X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</row>
    <row r="98" spans="2:56" x14ac:dyDescent="0.2">
      <c r="B98" s="113"/>
      <c r="C98" s="114"/>
      <c r="D98" s="114"/>
      <c r="E98" s="113"/>
      <c r="F98" s="113"/>
      <c r="G98" s="113"/>
      <c r="I98" s="113"/>
      <c r="J98" s="113"/>
      <c r="K98" s="113"/>
      <c r="M98" s="113"/>
      <c r="N98" s="113"/>
      <c r="O98" s="113"/>
      <c r="P98" s="113"/>
      <c r="R98" s="113"/>
      <c r="S98" s="113"/>
      <c r="T98" s="113"/>
      <c r="U98" s="113"/>
      <c r="V98" s="113"/>
      <c r="W98" s="113"/>
      <c r="X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</row>
    <row r="99" spans="2:56" x14ac:dyDescent="0.2">
      <c r="B99" s="113"/>
      <c r="C99" s="114"/>
      <c r="D99" s="114"/>
      <c r="E99" s="113"/>
      <c r="F99" s="113"/>
      <c r="G99" s="113"/>
      <c r="I99" s="113"/>
      <c r="J99" s="113"/>
      <c r="K99" s="113"/>
      <c r="M99" s="113"/>
      <c r="N99" s="113"/>
      <c r="O99" s="113"/>
      <c r="P99" s="113"/>
      <c r="R99" s="113"/>
      <c r="S99" s="113"/>
      <c r="T99" s="113"/>
      <c r="U99" s="113"/>
      <c r="V99" s="113"/>
      <c r="W99" s="113"/>
      <c r="X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</row>
    <row r="100" spans="2:56" x14ac:dyDescent="0.2">
      <c r="B100" s="113"/>
      <c r="C100" s="114"/>
      <c r="D100" s="114"/>
      <c r="E100" s="113"/>
      <c r="F100" s="113"/>
      <c r="G100" s="113"/>
      <c r="I100" s="113"/>
      <c r="J100" s="113"/>
      <c r="K100" s="113"/>
      <c r="M100" s="113"/>
      <c r="N100" s="113"/>
      <c r="O100" s="113"/>
      <c r="P100" s="113"/>
      <c r="R100" s="113"/>
      <c r="S100" s="113"/>
      <c r="T100" s="113"/>
      <c r="U100" s="113"/>
      <c r="V100" s="113"/>
      <c r="W100" s="113"/>
      <c r="X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</row>
    <row r="101" spans="2:56" x14ac:dyDescent="0.2">
      <c r="B101" s="113"/>
      <c r="C101" s="114"/>
      <c r="D101" s="114"/>
      <c r="E101" s="113"/>
      <c r="F101" s="113"/>
      <c r="G101" s="113"/>
      <c r="I101" s="113"/>
      <c r="J101" s="113"/>
      <c r="K101" s="113"/>
      <c r="M101" s="113"/>
      <c r="N101" s="113"/>
      <c r="O101" s="113"/>
      <c r="P101" s="113"/>
      <c r="R101" s="113"/>
      <c r="S101" s="113"/>
      <c r="T101" s="113"/>
      <c r="U101" s="113"/>
      <c r="V101" s="113"/>
      <c r="W101" s="113"/>
      <c r="X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3"/>
      <c r="BC101" s="113"/>
      <c r="BD101" s="113"/>
    </row>
    <row r="102" spans="2:56" x14ac:dyDescent="0.2">
      <c r="B102" s="113"/>
      <c r="C102" s="114"/>
      <c r="D102" s="114"/>
      <c r="E102" s="113"/>
      <c r="F102" s="113"/>
      <c r="G102" s="113"/>
      <c r="I102" s="113"/>
      <c r="J102" s="113"/>
      <c r="K102" s="113"/>
      <c r="M102" s="113"/>
      <c r="N102" s="113"/>
      <c r="O102" s="113"/>
      <c r="P102" s="113"/>
      <c r="R102" s="113"/>
      <c r="S102" s="113"/>
      <c r="T102" s="113"/>
      <c r="U102" s="113"/>
      <c r="V102" s="113"/>
      <c r="W102" s="113"/>
      <c r="X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3"/>
      <c r="BC102" s="113"/>
      <c r="BD102" s="113"/>
    </row>
    <row r="103" spans="2:56" x14ac:dyDescent="0.2">
      <c r="B103" s="113"/>
      <c r="C103" s="114"/>
      <c r="D103" s="114"/>
      <c r="E103" s="113"/>
      <c r="F103" s="113"/>
      <c r="G103" s="113"/>
      <c r="I103" s="113"/>
      <c r="J103" s="113"/>
      <c r="K103" s="113"/>
      <c r="M103" s="113"/>
      <c r="N103" s="113"/>
      <c r="O103" s="113"/>
      <c r="P103" s="113"/>
      <c r="R103" s="113"/>
      <c r="S103" s="113"/>
      <c r="T103" s="113"/>
      <c r="U103" s="113"/>
      <c r="V103" s="113"/>
      <c r="W103" s="113"/>
      <c r="X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</row>
    <row r="104" spans="2:56" x14ac:dyDescent="0.2">
      <c r="B104" s="113"/>
      <c r="C104" s="114"/>
      <c r="D104" s="114"/>
      <c r="E104" s="113"/>
      <c r="F104" s="113"/>
      <c r="G104" s="113"/>
      <c r="I104" s="113"/>
      <c r="J104" s="113"/>
      <c r="K104" s="113"/>
      <c r="M104" s="113"/>
      <c r="N104" s="113"/>
      <c r="O104" s="113"/>
      <c r="P104" s="113"/>
      <c r="R104" s="113"/>
      <c r="S104" s="113"/>
      <c r="T104" s="113"/>
      <c r="U104" s="113"/>
      <c r="V104" s="113"/>
      <c r="W104" s="113"/>
      <c r="X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3"/>
      <c r="BC104" s="113"/>
      <c r="BD104" s="113"/>
    </row>
    <row r="105" spans="2:56" x14ac:dyDescent="0.2">
      <c r="B105" s="113"/>
      <c r="C105" s="114"/>
      <c r="D105" s="114"/>
      <c r="E105" s="113"/>
      <c r="F105" s="113"/>
      <c r="G105" s="113"/>
      <c r="I105" s="113"/>
      <c r="J105" s="113"/>
      <c r="K105" s="113"/>
      <c r="M105" s="113"/>
      <c r="N105" s="113"/>
      <c r="O105" s="113"/>
      <c r="P105" s="113"/>
      <c r="R105" s="113"/>
      <c r="S105" s="113"/>
      <c r="T105" s="113"/>
      <c r="U105" s="113"/>
      <c r="V105" s="113"/>
      <c r="W105" s="113"/>
      <c r="X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3"/>
      <c r="BC105" s="113"/>
      <c r="BD105" s="113"/>
    </row>
    <row r="106" spans="2:56" x14ac:dyDescent="0.2">
      <c r="B106" s="113"/>
      <c r="C106" s="114"/>
      <c r="D106" s="114"/>
      <c r="E106" s="113"/>
      <c r="F106" s="113"/>
      <c r="G106" s="113"/>
      <c r="I106" s="113"/>
      <c r="J106" s="113"/>
      <c r="K106" s="113"/>
      <c r="M106" s="113"/>
      <c r="N106" s="113"/>
      <c r="O106" s="113"/>
      <c r="P106" s="113"/>
      <c r="R106" s="113"/>
      <c r="S106" s="113"/>
      <c r="T106" s="113"/>
      <c r="U106" s="113"/>
      <c r="V106" s="113"/>
      <c r="W106" s="113"/>
      <c r="X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</row>
    <row r="107" spans="2:56" x14ac:dyDescent="0.2">
      <c r="B107" s="113"/>
      <c r="C107" s="114"/>
      <c r="D107" s="114"/>
      <c r="E107" s="113"/>
      <c r="F107" s="113"/>
      <c r="G107" s="113"/>
      <c r="I107" s="113"/>
      <c r="J107" s="113"/>
      <c r="K107" s="113"/>
      <c r="M107" s="113"/>
      <c r="N107" s="113"/>
      <c r="O107" s="113"/>
      <c r="P107" s="113"/>
      <c r="R107" s="113"/>
      <c r="S107" s="113"/>
      <c r="T107" s="113"/>
      <c r="U107" s="113"/>
      <c r="V107" s="113"/>
      <c r="W107" s="113"/>
      <c r="X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/>
      <c r="BA107" s="113"/>
      <c r="BB107" s="113"/>
      <c r="BC107" s="113"/>
      <c r="BD107" s="113"/>
    </row>
    <row r="108" spans="2:56" x14ac:dyDescent="0.2">
      <c r="B108" s="113"/>
      <c r="C108" s="114"/>
      <c r="D108" s="114"/>
      <c r="E108" s="113"/>
      <c r="F108" s="113"/>
      <c r="G108" s="113"/>
      <c r="I108" s="113"/>
      <c r="J108" s="113"/>
      <c r="K108" s="113"/>
      <c r="M108" s="113"/>
      <c r="N108" s="113"/>
      <c r="O108" s="113"/>
      <c r="P108" s="113"/>
      <c r="R108" s="113"/>
      <c r="S108" s="113"/>
      <c r="T108" s="113"/>
      <c r="U108" s="113"/>
      <c r="V108" s="113"/>
      <c r="W108" s="113"/>
      <c r="X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</row>
    <row r="109" spans="2:56" x14ac:dyDescent="0.2">
      <c r="B109" s="113"/>
      <c r="C109" s="114"/>
      <c r="D109" s="114"/>
      <c r="E109" s="113"/>
      <c r="F109" s="113"/>
      <c r="G109" s="113"/>
      <c r="I109" s="113"/>
      <c r="J109" s="113"/>
      <c r="K109" s="113"/>
      <c r="M109" s="113"/>
      <c r="N109" s="113"/>
      <c r="O109" s="113"/>
      <c r="P109" s="113"/>
      <c r="R109" s="113"/>
      <c r="S109" s="113"/>
      <c r="T109" s="113"/>
      <c r="U109" s="113"/>
      <c r="V109" s="113"/>
      <c r="W109" s="113"/>
      <c r="X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3"/>
      <c r="BC109" s="113"/>
      <c r="BD109" s="113"/>
    </row>
    <row r="110" spans="2:56" x14ac:dyDescent="0.2">
      <c r="B110" s="113"/>
      <c r="C110" s="114"/>
      <c r="D110" s="114"/>
      <c r="E110" s="113"/>
      <c r="F110" s="113"/>
      <c r="G110" s="113"/>
      <c r="I110" s="113"/>
      <c r="J110" s="113"/>
      <c r="K110" s="113"/>
      <c r="M110" s="113"/>
      <c r="N110" s="113"/>
      <c r="O110" s="113"/>
      <c r="P110" s="113"/>
      <c r="R110" s="113"/>
      <c r="S110" s="113"/>
      <c r="T110" s="113"/>
      <c r="U110" s="113"/>
      <c r="V110" s="113"/>
      <c r="W110" s="113"/>
      <c r="X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/>
      <c r="BD110" s="113"/>
    </row>
    <row r="111" spans="2:56" x14ac:dyDescent="0.2">
      <c r="B111" s="113"/>
      <c r="C111" s="114"/>
      <c r="D111" s="114"/>
      <c r="E111" s="113"/>
      <c r="F111" s="113"/>
      <c r="G111" s="113"/>
      <c r="I111" s="113"/>
      <c r="J111" s="113"/>
      <c r="K111" s="113"/>
      <c r="M111" s="113"/>
      <c r="N111" s="113"/>
      <c r="O111" s="113"/>
      <c r="P111" s="113"/>
      <c r="R111" s="113"/>
      <c r="S111" s="113"/>
      <c r="T111" s="113"/>
      <c r="U111" s="113"/>
      <c r="V111" s="113"/>
      <c r="W111" s="113"/>
      <c r="X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</row>
    <row r="112" spans="2:56" x14ac:dyDescent="0.2">
      <c r="B112" s="113"/>
      <c r="C112" s="114"/>
      <c r="D112" s="114"/>
      <c r="E112" s="113"/>
      <c r="F112" s="113"/>
      <c r="G112" s="113"/>
      <c r="I112" s="113"/>
      <c r="J112" s="113"/>
      <c r="K112" s="113"/>
      <c r="M112" s="113"/>
      <c r="N112" s="113"/>
      <c r="O112" s="113"/>
      <c r="P112" s="113"/>
      <c r="R112" s="113"/>
      <c r="S112" s="113"/>
      <c r="T112" s="113"/>
      <c r="U112" s="113"/>
      <c r="V112" s="113"/>
      <c r="W112" s="113"/>
      <c r="X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</row>
    <row r="113" spans="2:56" x14ac:dyDescent="0.2">
      <c r="B113" s="113"/>
      <c r="C113" s="114"/>
      <c r="D113" s="114"/>
      <c r="E113" s="113"/>
      <c r="F113" s="113"/>
      <c r="G113" s="113"/>
      <c r="I113" s="113"/>
      <c r="J113" s="113"/>
      <c r="K113" s="113"/>
      <c r="M113" s="113"/>
      <c r="N113" s="113"/>
      <c r="O113" s="113"/>
      <c r="P113" s="113"/>
      <c r="R113" s="113"/>
      <c r="S113" s="113"/>
      <c r="T113" s="113"/>
      <c r="U113" s="113"/>
      <c r="V113" s="113"/>
      <c r="W113" s="113"/>
      <c r="X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</row>
    <row r="114" spans="2:56" x14ac:dyDescent="0.2">
      <c r="B114" s="113"/>
      <c r="C114" s="114"/>
      <c r="D114" s="114"/>
      <c r="E114" s="113"/>
      <c r="F114" s="113"/>
      <c r="G114" s="113"/>
      <c r="I114" s="113"/>
      <c r="J114" s="113"/>
      <c r="K114" s="113"/>
      <c r="M114" s="113"/>
      <c r="N114" s="113"/>
      <c r="O114" s="113"/>
      <c r="P114" s="113"/>
      <c r="R114" s="113"/>
      <c r="S114" s="113"/>
      <c r="T114" s="113"/>
      <c r="U114" s="113"/>
      <c r="V114" s="113"/>
      <c r="W114" s="113"/>
      <c r="X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</row>
    <row r="115" spans="2:56" x14ac:dyDescent="0.2">
      <c r="B115" s="113"/>
      <c r="C115" s="114"/>
      <c r="D115" s="114"/>
      <c r="E115" s="113"/>
      <c r="F115" s="113"/>
      <c r="G115" s="113"/>
      <c r="I115" s="113"/>
      <c r="J115" s="113"/>
      <c r="K115" s="113"/>
      <c r="M115" s="113"/>
      <c r="N115" s="113"/>
      <c r="O115" s="113"/>
      <c r="P115" s="113"/>
      <c r="R115" s="113"/>
      <c r="S115" s="113"/>
      <c r="T115" s="113"/>
      <c r="U115" s="113"/>
      <c r="V115" s="113"/>
      <c r="W115" s="113"/>
      <c r="X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</row>
    <row r="116" spans="2:56" x14ac:dyDescent="0.2">
      <c r="B116" s="113"/>
      <c r="C116" s="114"/>
      <c r="D116" s="114"/>
      <c r="E116" s="113"/>
      <c r="F116" s="113"/>
      <c r="G116" s="113"/>
      <c r="I116" s="113"/>
      <c r="J116" s="113"/>
      <c r="K116" s="113"/>
      <c r="M116" s="113"/>
      <c r="N116" s="113"/>
      <c r="O116" s="113"/>
      <c r="P116" s="113"/>
      <c r="R116" s="113"/>
      <c r="S116" s="113"/>
      <c r="T116" s="113"/>
      <c r="U116" s="113"/>
      <c r="V116" s="113"/>
      <c r="W116" s="113"/>
      <c r="X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</row>
    <row r="117" spans="2:56" x14ac:dyDescent="0.2">
      <c r="B117" s="113"/>
      <c r="C117" s="114"/>
      <c r="D117" s="114"/>
      <c r="E117" s="113"/>
      <c r="F117" s="113"/>
      <c r="G117" s="113"/>
      <c r="I117" s="113"/>
      <c r="J117" s="113"/>
      <c r="K117" s="113"/>
      <c r="M117" s="113"/>
      <c r="N117" s="113"/>
      <c r="O117" s="113"/>
      <c r="P117" s="113"/>
      <c r="R117" s="113"/>
      <c r="S117" s="113"/>
      <c r="T117" s="113"/>
      <c r="U117" s="113"/>
      <c r="V117" s="113"/>
      <c r="W117" s="113"/>
      <c r="X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</row>
    <row r="118" spans="2:56" x14ac:dyDescent="0.2">
      <c r="B118" s="113"/>
      <c r="C118" s="114"/>
      <c r="D118" s="114"/>
      <c r="E118" s="113"/>
      <c r="F118" s="113"/>
      <c r="G118" s="113"/>
      <c r="I118" s="113"/>
      <c r="J118" s="113"/>
      <c r="K118" s="113"/>
      <c r="M118" s="113"/>
      <c r="N118" s="113"/>
      <c r="O118" s="113"/>
      <c r="P118" s="113"/>
      <c r="R118" s="113"/>
      <c r="S118" s="113"/>
      <c r="T118" s="113"/>
      <c r="U118" s="113"/>
      <c r="V118" s="113"/>
      <c r="W118" s="113"/>
      <c r="X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</row>
    <row r="119" spans="2:56" x14ac:dyDescent="0.2">
      <c r="B119" s="113"/>
      <c r="C119" s="114"/>
      <c r="D119" s="114"/>
      <c r="E119" s="113"/>
      <c r="F119" s="113"/>
      <c r="G119" s="113"/>
      <c r="I119" s="113"/>
      <c r="J119" s="113"/>
      <c r="K119" s="113"/>
      <c r="M119" s="113"/>
      <c r="N119" s="113"/>
      <c r="O119" s="113"/>
      <c r="P119" s="113"/>
      <c r="R119" s="113"/>
      <c r="S119" s="113"/>
      <c r="T119" s="113"/>
      <c r="U119" s="113"/>
      <c r="V119" s="113"/>
      <c r="W119" s="113"/>
      <c r="X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</row>
    <row r="120" spans="2:56" x14ac:dyDescent="0.2">
      <c r="B120" s="113"/>
      <c r="C120" s="114"/>
      <c r="D120" s="114"/>
      <c r="E120" s="113"/>
      <c r="F120" s="113"/>
      <c r="G120" s="113"/>
      <c r="I120" s="113"/>
      <c r="J120" s="113"/>
      <c r="K120" s="113"/>
      <c r="M120" s="113"/>
      <c r="N120" s="113"/>
      <c r="O120" s="113"/>
      <c r="P120" s="113"/>
      <c r="R120" s="113"/>
      <c r="S120" s="113"/>
      <c r="T120" s="113"/>
      <c r="U120" s="113"/>
      <c r="V120" s="113"/>
      <c r="W120" s="113"/>
      <c r="X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</row>
    <row r="121" spans="2:56" x14ac:dyDescent="0.2">
      <c r="B121" s="113"/>
      <c r="C121" s="114"/>
      <c r="D121" s="114"/>
      <c r="E121" s="113"/>
      <c r="F121" s="113"/>
      <c r="G121" s="113"/>
      <c r="I121" s="113"/>
      <c r="J121" s="113"/>
      <c r="K121" s="113"/>
      <c r="M121" s="113"/>
      <c r="N121" s="113"/>
      <c r="O121" s="113"/>
      <c r="P121" s="113"/>
      <c r="R121" s="113"/>
      <c r="S121" s="113"/>
      <c r="T121" s="113"/>
      <c r="U121" s="113"/>
      <c r="V121" s="113"/>
      <c r="W121" s="113"/>
      <c r="X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</row>
    <row r="122" spans="2:56" x14ac:dyDescent="0.2">
      <c r="B122" s="113"/>
      <c r="C122" s="114"/>
      <c r="D122" s="114"/>
      <c r="E122" s="113"/>
      <c r="F122" s="113"/>
      <c r="G122" s="113"/>
      <c r="I122" s="113"/>
      <c r="J122" s="113"/>
      <c r="K122" s="113"/>
      <c r="M122" s="113"/>
      <c r="N122" s="113"/>
      <c r="O122" s="113"/>
      <c r="P122" s="113"/>
      <c r="R122" s="113"/>
      <c r="S122" s="113"/>
      <c r="T122" s="113"/>
      <c r="U122" s="113"/>
      <c r="V122" s="113"/>
      <c r="W122" s="113"/>
      <c r="X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</row>
    <row r="123" spans="2:56" x14ac:dyDescent="0.2">
      <c r="B123" s="113"/>
      <c r="C123" s="114"/>
      <c r="D123" s="114"/>
      <c r="E123" s="113"/>
      <c r="F123" s="113"/>
      <c r="G123" s="113"/>
      <c r="I123" s="113"/>
      <c r="J123" s="113"/>
      <c r="K123" s="113"/>
      <c r="M123" s="113"/>
      <c r="N123" s="113"/>
      <c r="O123" s="113"/>
      <c r="P123" s="113"/>
      <c r="R123" s="113"/>
      <c r="S123" s="113"/>
      <c r="T123" s="113"/>
      <c r="U123" s="113"/>
      <c r="V123" s="113"/>
      <c r="W123" s="113"/>
      <c r="X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</row>
    <row r="124" spans="2:56" x14ac:dyDescent="0.2">
      <c r="B124" s="113"/>
      <c r="C124" s="114"/>
      <c r="D124" s="114"/>
      <c r="E124" s="113"/>
      <c r="F124" s="113"/>
      <c r="G124" s="113"/>
      <c r="I124" s="113"/>
      <c r="J124" s="113"/>
      <c r="K124" s="113"/>
      <c r="M124" s="113"/>
      <c r="N124" s="113"/>
      <c r="O124" s="113"/>
      <c r="P124" s="113"/>
      <c r="R124" s="113"/>
      <c r="S124" s="113"/>
      <c r="T124" s="113"/>
      <c r="U124" s="113"/>
      <c r="V124" s="113"/>
      <c r="W124" s="113"/>
      <c r="X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</row>
    <row r="125" spans="2:56" x14ac:dyDescent="0.2">
      <c r="B125" s="113"/>
      <c r="C125" s="114"/>
      <c r="D125" s="114"/>
      <c r="E125" s="113"/>
      <c r="F125" s="113"/>
      <c r="G125" s="113"/>
      <c r="I125" s="113"/>
      <c r="J125" s="113"/>
      <c r="K125" s="113"/>
      <c r="M125" s="113"/>
      <c r="N125" s="113"/>
      <c r="O125" s="113"/>
      <c r="P125" s="113"/>
      <c r="R125" s="113"/>
      <c r="S125" s="113"/>
      <c r="T125" s="113"/>
      <c r="U125" s="113"/>
      <c r="V125" s="113"/>
      <c r="W125" s="113"/>
      <c r="X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</row>
    <row r="126" spans="2:56" x14ac:dyDescent="0.2">
      <c r="B126" s="113"/>
      <c r="C126" s="114"/>
      <c r="D126" s="114"/>
      <c r="E126" s="113"/>
      <c r="F126" s="113"/>
      <c r="G126" s="113"/>
      <c r="I126" s="113"/>
      <c r="J126" s="113"/>
      <c r="K126" s="113"/>
      <c r="M126" s="113"/>
      <c r="N126" s="113"/>
      <c r="O126" s="113"/>
      <c r="P126" s="113"/>
      <c r="R126" s="113"/>
      <c r="S126" s="113"/>
      <c r="T126" s="113"/>
      <c r="U126" s="113"/>
      <c r="V126" s="113"/>
      <c r="W126" s="113"/>
      <c r="X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</row>
    <row r="127" spans="2:56" x14ac:dyDescent="0.2">
      <c r="B127" s="113"/>
      <c r="C127" s="114"/>
      <c r="D127" s="114"/>
      <c r="E127" s="113"/>
      <c r="F127" s="113"/>
      <c r="G127" s="113"/>
      <c r="I127" s="113"/>
      <c r="J127" s="113"/>
      <c r="K127" s="113"/>
      <c r="M127" s="113"/>
      <c r="N127" s="113"/>
      <c r="O127" s="113"/>
      <c r="P127" s="113"/>
      <c r="R127" s="113"/>
      <c r="S127" s="113"/>
      <c r="T127" s="113"/>
      <c r="U127" s="113"/>
      <c r="V127" s="113"/>
      <c r="W127" s="113"/>
      <c r="X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</row>
    <row r="128" spans="2:56" x14ac:dyDescent="0.2">
      <c r="B128" s="113"/>
      <c r="C128" s="114"/>
      <c r="D128" s="114"/>
      <c r="E128" s="113"/>
      <c r="F128" s="113"/>
      <c r="G128" s="113"/>
      <c r="I128" s="113"/>
      <c r="J128" s="113"/>
      <c r="K128" s="113"/>
      <c r="M128" s="113"/>
      <c r="N128" s="113"/>
      <c r="O128" s="113"/>
      <c r="P128" s="113"/>
      <c r="R128" s="113"/>
      <c r="S128" s="113"/>
      <c r="T128" s="113"/>
      <c r="U128" s="113"/>
      <c r="V128" s="113"/>
      <c r="W128" s="113"/>
      <c r="X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</row>
    <row r="129" spans="2:56" x14ac:dyDescent="0.2">
      <c r="B129" s="113"/>
      <c r="C129" s="114"/>
      <c r="D129" s="114"/>
      <c r="E129" s="113"/>
      <c r="F129" s="113"/>
      <c r="G129" s="113"/>
      <c r="I129" s="113"/>
      <c r="J129" s="113"/>
      <c r="K129" s="113"/>
      <c r="M129" s="113"/>
      <c r="N129" s="113"/>
      <c r="O129" s="113"/>
      <c r="P129" s="113"/>
      <c r="R129" s="113"/>
      <c r="S129" s="113"/>
      <c r="T129" s="113"/>
      <c r="U129" s="113"/>
      <c r="V129" s="113"/>
      <c r="W129" s="113"/>
      <c r="X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113"/>
      <c r="AP129" s="113"/>
      <c r="AQ129" s="113"/>
      <c r="AR129" s="113"/>
      <c r="AS129" s="113"/>
      <c r="AT129" s="113"/>
      <c r="AU129" s="113"/>
      <c r="AV129" s="113"/>
      <c r="AW129" s="113"/>
      <c r="AX129" s="113"/>
      <c r="AY129" s="113"/>
      <c r="AZ129" s="113"/>
      <c r="BA129" s="113"/>
      <c r="BB129" s="113"/>
      <c r="BC129" s="113"/>
      <c r="BD129" s="113"/>
    </row>
    <row r="130" spans="2:56" x14ac:dyDescent="0.2">
      <c r="B130" s="113"/>
      <c r="C130" s="114"/>
      <c r="D130" s="114"/>
      <c r="E130" s="113"/>
      <c r="F130" s="113"/>
      <c r="G130" s="113"/>
      <c r="I130" s="113"/>
      <c r="J130" s="113"/>
      <c r="K130" s="113"/>
      <c r="M130" s="113"/>
      <c r="N130" s="113"/>
      <c r="O130" s="113"/>
      <c r="P130" s="113"/>
      <c r="R130" s="113"/>
      <c r="S130" s="113"/>
      <c r="T130" s="113"/>
      <c r="U130" s="113"/>
      <c r="V130" s="113"/>
      <c r="W130" s="113"/>
      <c r="X130" s="113"/>
      <c r="Z130" s="113"/>
      <c r="AA130" s="113"/>
      <c r="AB130" s="113"/>
      <c r="AC130" s="113"/>
      <c r="AD130" s="113"/>
      <c r="AE130" s="113"/>
      <c r="AF130" s="113"/>
      <c r="AG130" s="113"/>
      <c r="AH130" s="113"/>
      <c r="AI130" s="113"/>
      <c r="AJ130" s="113"/>
      <c r="AK130" s="113"/>
      <c r="AL130" s="113"/>
      <c r="AM130" s="113"/>
      <c r="AN130" s="113"/>
      <c r="AO130" s="113"/>
      <c r="AP130" s="113"/>
      <c r="AQ130" s="113"/>
      <c r="AR130" s="113"/>
      <c r="AS130" s="113"/>
      <c r="AT130" s="113"/>
      <c r="AU130" s="113"/>
      <c r="AV130" s="113"/>
      <c r="AW130" s="113"/>
      <c r="AX130" s="113"/>
      <c r="AY130" s="113"/>
      <c r="AZ130" s="113"/>
      <c r="BA130" s="113"/>
      <c r="BB130" s="113"/>
      <c r="BC130" s="113"/>
      <c r="BD130" s="113"/>
    </row>
    <row r="131" spans="2:56" x14ac:dyDescent="0.2">
      <c r="B131" s="113"/>
      <c r="C131" s="114"/>
      <c r="D131" s="114"/>
      <c r="E131" s="113"/>
      <c r="F131" s="113"/>
      <c r="G131" s="113"/>
      <c r="I131" s="113"/>
      <c r="J131" s="113"/>
      <c r="K131" s="113"/>
      <c r="M131" s="113"/>
      <c r="N131" s="113"/>
      <c r="O131" s="113"/>
      <c r="P131" s="113"/>
      <c r="R131" s="113"/>
      <c r="S131" s="113"/>
      <c r="T131" s="113"/>
      <c r="U131" s="113"/>
      <c r="V131" s="113"/>
      <c r="W131" s="113"/>
      <c r="X131" s="113"/>
      <c r="Z131" s="113"/>
      <c r="AA131" s="113"/>
      <c r="AB131" s="113"/>
      <c r="AC131" s="113"/>
      <c r="AD131" s="113"/>
      <c r="AE131" s="113"/>
      <c r="AF131" s="113"/>
      <c r="AG131" s="113"/>
      <c r="AH131" s="113"/>
      <c r="AI131" s="113"/>
      <c r="AJ131" s="113"/>
      <c r="AK131" s="113"/>
      <c r="AL131" s="113"/>
      <c r="AM131" s="113"/>
      <c r="AN131" s="113"/>
      <c r="AO131" s="113"/>
      <c r="AP131" s="113"/>
      <c r="AQ131" s="113"/>
      <c r="AR131" s="113"/>
      <c r="AS131" s="113"/>
      <c r="AT131" s="113"/>
      <c r="AU131" s="113"/>
      <c r="AV131" s="113"/>
      <c r="AW131" s="113"/>
      <c r="AX131" s="113"/>
      <c r="AY131" s="113"/>
      <c r="AZ131" s="113"/>
      <c r="BA131" s="113"/>
      <c r="BB131" s="113"/>
      <c r="BC131" s="113"/>
      <c r="BD131" s="113"/>
    </row>
    <row r="132" spans="2:56" x14ac:dyDescent="0.2">
      <c r="B132" s="113"/>
      <c r="C132" s="114"/>
      <c r="D132" s="114"/>
      <c r="E132" s="113"/>
      <c r="F132" s="113"/>
      <c r="G132" s="113"/>
      <c r="I132" s="113"/>
      <c r="J132" s="113"/>
      <c r="K132" s="113"/>
      <c r="M132" s="113"/>
      <c r="N132" s="113"/>
      <c r="O132" s="113"/>
      <c r="P132" s="113"/>
      <c r="R132" s="113"/>
      <c r="S132" s="113"/>
      <c r="T132" s="113"/>
      <c r="U132" s="113"/>
      <c r="V132" s="113"/>
      <c r="W132" s="113"/>
      <c r="X132" s="113"/>
      <c r="Z132" s="113"/>
      <c r="AA132" s="113"/>
      <c r="AB132" s="113"/>
      <c r="AC132" s="113"/>
      <c r="AD132" s="113"/>
      <c r="AE132" s="113"/>
      <c r="AF132" s="113"/>
      <c r="AG132" s="113"/>
      <c r="AH132" s="113"/>
      <c r="AI132" s="113"/>
      <c r="AJ132" s="113"/>
      <c r="AK132" s="113"/>
      <c r="AL132" s="113"/>
      <c r="AM132" s="113"/>
      <c r="AN132" s="113"/>
      <c r="AO132" s="113"/>
      <c r="AP132" s="113"/>
      <c r="AQ132" s="113"/>
      <c r="AR132" s="113"/>
      <c r="AS132" s="113"/>
      <c r="AT132" s="113"/>
      <c r="AU132" s="113"/>
      <c r="AV132" s="113"/>
      <c r="AW132" s="113"/>
      <c r="AX132" s="113"/>
      <c r="AY132" s="113"/>
      <c r="AZ132" s="113"/>
      <c r="BA132" s="113"/>
      <c r="BB132" s="113"/>
      <c r="BC132" s="113"/>
      <c r="BD132" s="113"/>
    </row>
    <row r="133" spans="2:56" x14ac:dyDescent="0.2">
      <c r="B133" s="113"/>
      <c r="C133" s="114"/>
      <c r="D133" s="114"/>
      <c r="E133" s="113"/>
      <c r="F133" s="113"/>
      <c r="G133" s="113"/>
      <c r="I133" s="113"/>
      <c r="J133" s="113"/>
      <c r="K133" s="113"/>
      <c r="M133" s="113"/>
      <c r="N133" s="113"/>
      <c r="O133" s="113"/>
      <c r="P133" s="113"/>
      <c r="R133" s="113"/>
      <c r="S133" s="113"/>
      <c r="T133" s="113"/>
      <c r="U133" s="113"/>
      <c r="V133" s="113"/>
      <c r="W133" s="113"/>
      <c r="X133" s="113"/>
      <c r="Z133" s="113"/>
      <c r="AA133" s="113"/>
      <c r="AB133" s="113"/>
      <c r="AC133" s="113"/>
      <c r="AD133" s="113"/>
      <c r="AE133" s="113"/>
      <c r="AF133" s="113"/>
      <c r="AG133" s="113"/>
      <c r="AH133" s="113"/>
      <c r="AI133" s="113"/>
      <c r="AJ133" s="113"/>
      <c r="AK133" s="113"/>
      <c r="AL133" s="113"/>
      <c r="AM133" s="113"/>
      <c r="AN133" s="113"/>
      <c r="AO133" s="113"/>
      <c r="AP133" s="113"/>
      <c r="AQ133" s="113"/>
      <c r="AR133" s="113"/>
      <c r="AS133" s="113"/>
      <c r="AT133" s="113"/>
      <c r="AU133" s="113"/>
      <c r="AV133" s="113"/>
      <c r="AW133" s="113"/>
      <c r="AX133" s="113"/>
      <c r="AY133" s="113"/>
      <c r="AZ133" s="113"/>
      <c r="BA133" s="113"/>
      <c r="BB133" s="113"/>
      <c r="BC133" s="113"/>
      <c r="BD133" s="113"/>
    </row>
    <row r="134" spans="2:56" x14ac:dyDescent="0.2">
      <c r="B134" s="113"/>
      <c r="C134" s="114"/>
      <c r="D134" s="114"/>
      <c r="E134" s="113"/>
      <c r="F134" s="113"/>
      <c r="G134" s="113"/>
      <c r="I134" s="113"/>
      <c r="J134" s="113"/>
      <c r="K134" s="113"/>
      <c r="M134" s="113"/>
      <c r="N134" s="113"/>
      <c r="O134" s="113"/>
      <c r="P134" s="113"/>
      <c r="R134" s="113"/>
      <c r="S134" s="113"/>
      <c r="T134" s="113"/>
      <c r="U134" s="113"/>
      <c r="V134" s="113"/>
      <c r="W134" s="113"/>
      <c r="X134" s="113"/>
      <c r="Z134" s="113"/>
      <c r="AA134" s="113"/>
      <c r="AB134" s="113"/>
      <c r="AC134" s="113"/>
      <c r="AD134" s="113"/>
      <c r="AE134" s="113"/>
      <c r="AF134" s="113"/>
      <c r="AG134" s="113"/>
      <c r="AH134" s="113"/>
      <c r="AI134" s="113"/>
      <c r="AJ134" s="113"/>
      <c r="AK134" s="113"/>
      <c r="AL134" s="113"/>
      <c r="AM134" s="113"/>
      <c r="AN134" s="113"/>
      <c r="AO134" s="113"/>
      <c r="AP134" s="113"/>
      <c r="AQ134" s="113"/>
      <c r="AR134" s="113"/>
      <c r="AS134" s="113"/>
      <c r="AT134" s="113"/>
      <c r="AU134" s="113"/>
      <c r="AV134" s="113"/>
      <c r="AW134" s="113"/>
      <c r="AX134" s="113"/>
      <c r="AY134" s="113"/>
      <c r="AZ134" s="113"/>
      <c r="BA134" s="113"/>
      <c r="BB134" s="113"/>
      <c r="BC134" s="113"/>
      <c r="BD134" s="113"/>
    </row>
    <row r="135" spans="2:56" x14ac:dyDescent="0.2">
      <c r="B135" s="113"/>
      <c r="C135" s="114"/>
      <c r="D135" s="114"/>
      <c r="E135" s="113"/>
      <c r="F135" s="113"/>
      <c r="G135" s="113"/>
      <c r="I135" s="113"/>
      <c r="J135" s="113"/>
      <c r="K135" s="113"/>
      <c r="M135" s="113"/>
      <c r="N135" s="113"/>
      <c r="O135" s="113"/>
      <c r="P135" s="113"/>
      <c r="R135" s="113"/>
      <c r="S135" s="113"/>
      <c r="T135" s="113"/>
      <c r="U135" s="113"/>
      <c r="V135" s="113"/>
      <c r="W135" s="113"/>
      <c r="X135" s="113"/>
      <c r="Z135" s="113"/>
      <c r="AA135" s="113"/>
      <c r="AB135" s="113"/>
      <c r="AC135" s="113"/>
      <c r="AD135" s="113"/>
      <c r="AE135" s="113"/>
      <c r="AF135" s="113"/>
      <c r="AG135" s="113"/>
      <c r="AH135" s="113"/>
      <c r="AI135" s="113"/>
      <c r="AJ135" s="113"/>
      <c r="AK135" s="113"/>
      <c r="AL135" s="113"/>
      <c r="AM135" s="113"/>
      <c r="AN135" s="113"/>
      <c r="AO135" s="113"/>
      <c r="AP135" s="113"/>
      <c r="AQ135" s="113"/>
      <c r="AR135" s="113"/>
      <c r="AS135" s="113"/>
      <c r="AT135" s="113"/>
      <c r="AU135" s="113"/>
      <c r="AV135" s="113"/>
      <c r="AW135" s="113"/>
      <c r="AX135" s="113"/>
      <c r="AY135" s="113"/>
      <c r="AZ135" s="113"/>
      <c r="BA135" s="113"/>
      <c r="BB135" s="113"/>
      <c r="BC135" s="113"/>
      <c r="BD135" s="113"/>
    </row>
    <row r="136" spans="2:56" x14ac:dyDescent="0.2">
      <c r="B136" s="113"/>
      <c r="C136" s="114"/>
      <c r="D136" s="114"/>
      <c r="E136" s="113"/>
      <c r="F136" s="113"/>
      <c r="G136" s="113"/>
      <c r="I136" s="113"/>
      <c r="J136" s="113"/>
      <c r="K136" s="113"/>
      <c r="M136" s="113"/>
      <c r="N136" s="113"/>
      <c r="O136" s="113"/>
      <c r="P136" s="113"/>
      <c r="R136" s="113"/>
      <c r="S136" s="113"/>
      <c r="T136" s="113"/>
      <c r="U136" s="113"/>
      <c r="V136" s="113"/>
      <c r="W136" s="113"/>
      <c r="X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</row>
    <row r="137" spans="2:56" x14ac:dyDescent="0.2">
      <c r="B137" s="113"/>
      <c r="C137" s="114"/>
      <c r="D137" s="114"/>
      <c r="E137" s="113"/>
      <c r="F137" s="113"/>
      <c r="G137" s="113"/>
      <c r="I137" s="113"/>
      <c r="J137" s="113"/>
      <c r="K137" s="113"/>
      <c r="M137" s="113"/>
      <c r="N137" s="113"/>
      <c r="O137" s="113"/>
      <c r="P137" s="113"/>
      <c r="R137" s="113"/>
      <c r="S137" s="113"/>
      <c r="T137" s="113"/>
      <c r="U137" s="113"/>
      <c r="V137" s="113"/>
      <c r="W137" s="113"/>
      <c r="X137" s="113"/>
      <c r="Z137" s="113"/>
      <c r="AA137" s="113"/>
      <c r="AB137" s="113"/>
      <c r="AC137" s="113"/>
      <c r="AD137" s="113"/>
      <c r="AE137" s="113"/>
      <c r="AF137" s="113"/>
      <c r="AG137" s="113"/>
      <c r="AH137" s="113"/>
      <c r="AI137" s="113"/>
      <c r="AJ137" s="113"/>
      <c r="AK137" s="113"/>
      <c r="AL137" s="113"/>
      <c r="AM137" s="113"/>
      <c r="AN137" s="113"/>
      <c r="AO137" s="113"/>
      <c r="AP137" s="113"/>
      <c r="AQ137" s="113"/>
      <c r="AR137" s="113"/>
      <c r="AS137" s="113"/>
      <c r="AT137" s="113"/>
      <c r="AU137" s="113"/>
      <c r="AV137" s="113"/>
      <c r="AW137" s="113"/>
      <c r="AX137" s="113"/>
      <c r="AY137" s="113"/>
      <c r="AZ137" s="113"/>
      <c r="BA137" s="113"/>
      <c r="BB137" s="113"/>
      <c r="BC137" s="113"/>
      <c r="BD137" s="113"/>
    </row>
    <row r="138" spans="2:56" x14ac:dyDescent="0.2">
      <c r="B138" s="113"/>
      <c r="C138" s="114"/>
      <c r="D138" s="114"/>
      <c r="E138" s="113"/>
      <c r="F138" s="113"/>
      <c r="G138" s="113"/>
      <c r="I138" s="113"/>
      <c r="J138" s="113"/>
      <c r="K138" s="113"/>
      <c r="M138" s="113"/>
      <c r="N138" s="113"/>
      <c r="O138" s="113"/>
      <c r="P138" s="113"/>
      <c r="R138" s="113"/>
      <c r="S138" s="113"/>
      <c r="T138" s="113"/>
      <c r="U138" s="113"/>
      <c r="V138" s="113"/>
      <c r="W138" s="113"/>
      <c r="X138" s="113"/>
      <c r="Z138" s="113"/>
      <c r="AA138" s="113"/>
      <c r="AB138" s="113"/>
      <c r="AC138" s="113"/>
      <c r="AD138" s="113"/>
      <c r="AE138" s="113"/>
      <c r="AF138" s="113"/>
      <c r="AG138" s="113"/>
      <c r="AH138" s="113"/>
      <c r="AI138" s="113"/>
      <c r="AJ138" s="113"/>
      <c r="AK138" s="113"/>
      <c r="AL138" s="113"/>
      <c r="AM138" s="113"/>
      <c r="AN138" s="113"/>
      <c r="AO138" s="113"/>
      <c r="AP138" s="113"/>
      <c r="AQ138" s="113"/>
      <c r="AR138" s="113"/>
      <c r="AS138" s="113"/>
      <c r="AT138" s="113"/>
      <c r="AU138" s="113"/>
      <c r="AV138" s="113"/>
      <c r="AW138" s="113"/>
      <c r="AX138" s="113"/>
      <c r="AY138" s="113"/>
      <c r="AZ138" s="113"/>
      <c r="BA138" s="113"/>
      <c r="BB138" s="113"/>
      <c r="BC138" s="113"/>
      <c r="BD138" s="113"/>
    </row>
    <row r="139" spans="2:56" x14ac:dyDescent="0.2">
      <c r="B139" s="113"/>
      <c r="C139" s="114"/>
      <c r="D139" s="114"/>
      <c r="E139" s="113"/>
      <c r="F139" s="113"/>
      <c r="G139" s="113"/>
      <c r="I139" s="113"/>
      <c r="J139" s="113"/>
      <c r="K139" s="113"/>
      <c r="M139" s="113"/>
      <c r="N139" s="113"/>
      <c r="O139" s="113"/>
      <c r="P139" s="113"/>
      <c r="R139" s="113"/>
      <c r="S139" s="113"/>
      <c r="T139" s="113"/>
      <c r="U139" s="113"/>
      <c r="V139" s="113"/>
      <c r="W139" s="113"/>
      <c r="X139" s="113"/>
      <c r="Z139" s="113"/>
      <c r="AA139" s="113"/>
      <c r="AB139" s="113"/>
      <c r="AC139" s="113"/>
      <c r="AD139" s="113"/>
      <c r="AE139" s="113"/>
      <c r="AF139" s="113"/>
      <c r="AG139" s="113"/>
      <c r="AH139" s="113"/>
      <c r="AI139" s="113"/>
      <c r="AJ139" s="113"/>
      <c r="AK139" s="113"/>
      <c r="AL139" s="113"/>
      <c r="AM139" s="113"/>
      <c r="AN139" s="113"/>
      <c r="AO139" s="113"/>
      <c r="AP139" s="113"/>
      <c r="AQ139" s="113"/>
      <c r="AR139" s="113"/>
      <c r="AS139" s="113"/>
      <c r="AT139" s="113"/>
      <c r="AU139" s="113"/>
      <c r="AV139" s="113"/>
      <c r="AW139" s="113"/>
      <c r="AX139" s="113"/>
      <c r="AY139" s="113"/>
      <c r="AZ139" s="113"/>
      <c r="BA139" s="113"/>
      <c r="BB139" s="113"/>
      <c r="BC139" s="113"/>
      <c r="BD139" s="113"/>
    </row>
    <row r="140" spans="2:56" x14ac:dyDescent="0.2">
      <c r="B140" s="113"/>
      <c r="C140" s="114"/>
      <c r="D140" s="114"/>
      <c r="E140" s="113"/>
      <c r="F140" s="113"/>
      <c r="G140" s="113"/>
      <c r="I140" s="113"/>
      <c r="J140" s="113"/>
      <c r="K140" s="113"/>
      <c r="M140" s="113"/>
      <c r="N140" s="113"/>
      <c r="O140" s="113"/>
      <c r="P140" s="113"/>
      <c r="R140" s="113"/>
      <c r="S140" s="113"/>
      <c r="T140" s="113"/>
      <c r="U140" s="113"/>
      <c r="V140" s="113"/>
      <c r="W140" s="113"/>
      <c r="X140" s="113"/>
      <c r="Z140" s="113"/>
      <c r="AA140" s="113"/>
      <c r="AB140" s="113"/>
      <c r="AC140" s="113"/>
      <c r="AD140" s="113"/>
      <c r="AE140" s="113"/>
      <c r="AF140" s="113"/>
      <c r="AG140" s="113"/>
      <c r="AH140" s="113"/>
      <c r="AI140" s="113"/>
      <c r="AJ140" s="113"/>
      <c r="AK140" s="113"/>
      <c r="AL140" s="113"/>
      <c r="AM140" s="113"/>
      <c r="AN140" s="113"/>
      <c r="AO140" s="113"/>
      <c r="AP140" s="113"/>
      <c r="AQ140" s="113"/>
      <c r="AR140" s="113"/>
      <c r="AS140" s="113"/>
      <c r="AT140" s="113"/>
      <c r="AU140" s="113"/>
      <c r="AV140" s="113"/>
      <c r="AW140" s="113"/>
      <c r="AX140" s="113"/>
      <c r="AY140" s="113"/>
      <c r="AZ140" s="113"/>
      <c r="BA140" s="113"/>
      <c r="BB140" s="113"/>
      <c r="BC140" s="113"/>
      <c r="BD140" s="113"/>
    </row>
    <row r="141" spans="2:56" x14ac:dyDescent="0.2">
      <c r="B141" s="113"/>
      <c r="C141" s="114"/>
      <c r="D141" s="114"/>
      <c r="E141" s="113"/>
      <c r="F141" s="113"/>
      <c r="G141" s="113"/>
      <c r="I141" s="113"/>
      <c r="J141" s="113"/>
      <c r="K141" s="113"/>
      <c r="M141" s="113"/>
      <c r="N141" s="113"/>
      <c r="O141" s="113"/>
      <c r="P141" s="113"/>
      <c r="R141" s="113"/>
      <c r="S141" s="113"/>
      <c r="T141" s="113"/>
      <c r="U141" s="113"/>
      <c r="V141" s="113"/>
      <c r="W141" s="113"/>
      <c r="X141" s="113"/>
      <c r="Z141" s="113"/>
      <c r="AA141" s="113"/>
      <c r="AB141" s="113"/>
      <c r="AC141" s="113"/>
      <c r="AD141" s="113"/>
      <c r="AE141" s="113"/>
      <c r="AF141" s="113"/>
      <c r="AG141" s="113"/>
      <c r="AH141" s="113"/>
      <c r="AI141" s="113"/>
      <c r="AJ141" s="113"/>
      <c r="AK141" s="113"/>
      <c r="AL141" s="113"/>
      <c r="AM141" s="113"/>
      <c r="AN141" s="113"/>
      <c r="AO141" s="113"/>
      <c r="AP141" s="113"/>
      <c r="AQ141" s="113"/>
      <c r="AR141" s="113"/>
      <c r="AS141" s="113"/>
      <c r="AT141" s="113"/>
      <c r="AU141" s="113"/>
      <c r="AV141" s="113"/>
      <c r="AW141" s="113"/>
      <c r="AX141" s="113"/>
      <c r="AY141" s="113"/>
      <c r="AZ141" s="113"/>
      <c r="BA141" s="113"/>
      <c r="BB141" s="113"/>
      <c r="BC141" s="113"/>
      <c r="BD141" s="113"/>
    </row>
    <row r="142" spans="2:56" x14ac:dyDescent="0.2">
      <c r="B142" s="113"/>
      <c r="C142" s="114"/>
      <c r="D142" s="114"/>
      <c r="E142" s="113"/>
      <c r="F142" s="113"/>
      <c r="G142" s="113"/>
      <c r="I142" s="113"/>
      <c r="J142" s="113"/>
      <c r="K142" s="113"/>
      <c r="M142" s="113"/>
      <c r="N142" s="113"/>
      <c r="O142" s="113"/>
      <c r="P142" s="113"/>
      <c r="R142" s="113"/>
      <c r="S142" s="113"/>
      <c r="T142" s="113"/>
      <c r="U142" s="113"/>
      <c r="V142" s="113"/>
      <c r="W142" s="113"/>
      <c r="X142" s="113"/>
      <c r="Z142" s="113"/>
      <c r="AA142" s="113"/>
      <c r="AB142" s="113"/>
      <c r="AC142" s="113"/>
      <c r="AD142" s="113"/>
      <c r="AE142" s="113"/>
      <c r="AF142" s="113"/>
      <c r="AG142" s="113"/>
      <c r="AH142" s="113"/>
      <c r="AI142" s="113"/>
      <c r="AJ142" s="113"/>
      <c r="AK142" s="113"/>
      <c r="AL142" s="113"/>
      <c r="AM142" s="113"/>
      <c r="AN142" s="113"/>
      <c r="AO142" s="113"/>
      <c r="AP142" s="113"/>
      <c r="AQ142" s="113"/>
      <c r="AR142" s="113"/>
      <c r="AS142" s="113"/>
      <c r="AT142" s="113"/>
      <c r="AU142" s="113"/>
      <c r="AV142" s="113"/>
      <c r="AW142" s="113"/>
      <c r="AX142" s="113"/>
      <c r="AY142" s="113"/>
      <c r="AZ142" s="113"/>
      <c r="BA142" s="113"/>
      <c r="BB142" s="113"/>
      <c r="BC142" s="113"/>
      <c r="BD142" s="113"/>
    </row>
    <row r="143" spans="2:56" x14ac:dyDescent="0.2">
      <c r="B143" s="113"/>
      <c r="C143" s="114"/>
      <c r="D143" s="114"/>
      <c r="E143" s="113"/>
      <c r="F143" s="113"/>
      <c r="G143" s="113"/>
      <c r="I143" s="113"/>
      <c r="J143" s="113"/>
      <c r="K143" s="113"/>
      <c r="M143" s="113"/>
      <c r="N143" s="113"/>
      <c r="O143" s="113"/>
      <c r="P143" s="113"/>
      <c r="R143" s="113"/>
      <c r="S143" s="113"/>
      <c r="T143" s="113"/>
      <c r="U143" s="113"/>
      <c r="V143" s="113"/>
      <c r="W143" s="113"/>
      <c r="X143" s="113"/>
      <c r="Z143" s="113"/>
      <c r="AA143" s="113"/>
      <c r="AB143" s="113"/>
      <c r="AC143" s="113"/>
      <c r="AD143" s="113"/>
      <c r="AE143" s="113"/>
      <c r="AF143" s="113"/>
      <c r="AG143" s="113"/>
      <c r="AH143" s="113"/>
      <c r="AI143" s="113"/>
      <c r="AJ143" s="113"/>
      <c r="AK143" s="113"/>
      <c r="AL143" s="113"/>
      <c r="AM143" s="113"/>
      <c r="AN143" s="113"/>
      <c r="AO143" s="113"/>
      <c r="AP143" s="113"/>
      <c r="AQ143" s="113"/>
      <c r="AR143" s="113"/>
      <c r="AS143" s="113"/>
      <c r="AT143" s="113"/>
      <c r="AU143" s="113"/>
      <c r="AV143" s="113"/>
      <c r="AW143" s="113"/>
      <c r="AX143" s="113"/>
      <c r="AY143" s="113"/>
      <c r="AZ143" s="113"/>
      <c r="BA143" s="113"/>
      <c r="BB143" s="113"/>
      <c r="BC143" s="113"/>
      <c r="BD143" s="113"/>
    </row>
    <row r="144" spans="2:56" x14ac:dyDescent="0.2">
      <c r="B144" s="113"/>
      <c r="C144" s="114"/>
      <c r="D144" s="114"/>
      <c r="E144" s="113"/>
      <c r="F144" s="113"/>
      <c r="G144" s="113"/>
      <c r="I144" s="113"/>
      <c r="J144" s="113"/>
      <c r="K144" s="113"/>
      <c r="M144" s="113"/>
      <c r="N144" s="113"/>
      <c r="O144" s="113"/>
      <c r="P144" s="113"/>
      <c r="R144" s="113"/>
      <c r="S144" s="113"/>
      <c r="T144" s="113"/>
      <c r="U144" s="113"/>
      <c r="V144" s="113"/>
      <c r="W144" s="113"/>
      <c r="X144" s="113"/>
      <c r="Z144" s="113"/>
      <c r="AA144" s="113"/>
      <c r="AB144" s="113"/>
      <c r="AC144" s="113"/>
      <c r="AD144" s="113"/>
      <c r="AE144" s="113"/>
      <c r="AF144" s="113"/>
      <c r="AG144" s="113"/>
      <c r="AH144" s="113"/>
      <c r="AI144" s="113"/>
      <c r="AJ144" s="113"/>
      <c r="AK144" s="113"/>
      <c r="AL144" s="113"/>
      <c r="AM144" s="113"/>
      <c r="AN144" s="113"/>
      <c r="AO144" s="113"/>
      <c r="AP144" s="113"/>
      <c r="AQ144" s="113"/>
      <c r="AR144" s="113"/>
      <c r="AS144" s="113"/>
      <c r="AT144" s="113"/>
      <c r="AU144" s="113"/>
      <c r="AV144" s="113"/>
      <c r="AW144" s="113"/>
      <c r="AX144" s="113"/>
      <c r="AY144" s="113"/>
      <c r="AZ144" s="113"/>
      <c r="BA144" s="113"/>
      <c r="BB144" s="113"/>
      <c r="BC144" s="113"/>
      <c r="BD144" s="113"/>
    </row>
    <row r="145" spans="2:56" x14ac:dyDescent="0.2">
      <c r="B145" s="113"/>
      <c r="C145" s="114"/>
      <c r="D145" s="114"/>
      <c r="E145" s="113"/>
      <c r="F145" s="113"/>
      <c r="G145" s="113"/>
      <c r="I145" s="113"/>
      <c r="J145" s="113"/>
      <c r="K145" s="113"/>
      <c r="M145" s="113"/>
      <c r="N145" s="113"/>
      <c r="O145" s="113"/>
      <c r="P145" s="113"/>
      <c r="R145" s="113"/>
      <c r="S145" s="113"/>
      <c r="T145" s="113"/>
      <c r="U145" s="113"/>
      <c r="V145" s="113"/>
      <c r="W145" s="113"/>
      <c r="X145" s="113"/>
      <c r="Z145" s="113"/>
      <c r="AA145" s="113"/>
      <c r="AB145" s="113"/>
      <c r="AC145" s="113"/>
      <c r="AD145" s="113"/>
      <c r="AE145" s="113"/>
      <c r="AF145" s="113"/>
      <c r="AG145" s="113"/>
      <c r="AH145" s="113"/>
      <c r="AI145" s="113"/>
      <c r="AJ145" s="113"/>
      <c r="AK145" s="113"/>
      <c r="AL145" s="113"/>
      <c r="AM145" s="113"/>
      <c r="AN145" s="113"/>
      <c r="AO145" s="113"/>
      <c r="AP145" s="113"/>
      <c r="AQ145" s="113"/>
      <c r="AR145" s="113"/>
      <c r="AS145" s="113"/>
      <c r="AT145" s="113"/>
      <c r="AU145" s="113"/>
      <c r="AV145" s="113"/>
      <c r="AW145" s="113"/>
      <c r="AX145" s="113"/>
      <c r="AY145" s="113"/>
      <c r="AZ145" s="113"/>
      <c r="BA145" s="113"/>
      <c r="BB145" s="113"/>
      <c r="BC145" s="113"/>
      <c r="BD145" s="113"/>
    </row>
    <row r="146" spans="2:56" x14ac:dyDescent="0.2">
      <c r="B146" s="113"/>
      <c r="C146" s="114"/>
      <c r="D146" s="114"/>
      <c r="E146" s="113"/>
      <c r="F146" s="113"/>
      <c r="G146" s="113"/>
      <c r="I146" s="113"/>
      <c r="J146" s="113"/>
      <c r="K146" s="113"/>
      <c r="M146" s="113"/>
      <c r="N146" s="113"/>
      <c r="O146" s="113"/>
      <c r="P146" s="113"/>
      <c r="R146" s="113"/>
      <c r="S146" s="113"/>
      <c r="T146" s="113"/>
      <c r="U146" s="113"/>
      <c r="V146" s="113"/>
      <c r="W146" s="113"/>
      <c r="X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</row>
    <row r="147" spans="2:56" x14ac:dyDescent="0.2">
      <c r="B147" s="113"/>
      <c r="C147" s="114"/>
      <c r="D147" s="114"/>
      <c r="E147" s="113"/>
      <c r="F147" s="113"/>
      <c r="G147" s="113"/>
      <c r="I147" s="113"/>
      <c r="J147" s="113"/>
      <c r="K147" s="113"/>
      <c r="M147" s="113"/>
      <c r="N147" s="113"/>
      <c r="O147" s="113"/>
      <c r="P147" s="113"/>
      <c r="R147" s="113"/>
      <c r="S147" s="113"/>
      <c r="T147" s="113"/>
      <c r="U147" s="113"/>
      <c r="V147" s="113"/>
      <c r="W147" s="113"/>
      <c r="X147" s="113"/>
      <c r="Z147" s="113"/>
      <c r="AA147" s="113"/>
      <c r="AB147" s="113"/>
      <c r="AC147" s="113"/>
      <c r="AD147" s="113"/>
      <c r="AE147" s="113"/>
      <c r="AF147" s="113"/>
      <c r="AG147" s="113"/>
      <c r="AH147" s="113"/>
      <c r="AI147" s="113"/>
      <c r="AJ147" s="113"/>
      <c r="AK147" s="113"/>
      <c r="AL147" s="113"/>
      <c r="AM147" s="113"/>
      <c r="AN147" s="113"/>
      <c r="AO147" s="113"/>
      <c r="AP147" s="113"/>
      <c r="AQ147" s="113"/>
      <c r="AR147" s="113"/>
      <c r="AS147" s="113"/>
      <c r="AT147" s="113"/>
      <c r="AU147" s="113"/>
      <c r="AV147" s="113"/>
      <c r="AW147" s="113"/>
      <c r="AX147" s="113"/>
      <c r="AY147" s="113"/>
      <c r="AZ147" s="113"/>
      <c r="BA147" s="113"/>
      <c r="BB147" s="113"/>
      <c r="BC147" s="113"/>
      <c r="BD147" s="113"/>
    </row>
    <row r="148" spans="2:56" x14ac:dyDescent="0.2">
      <c r="B148" s="113"/>
      <c r="C148" s="114"/>
      <c r="D148" s="114"/>
      <c r="E148" s="113"/>
      <c r="F148" s="113"/>
      <c r="G148" s="113"/>
      <c r="I148" s="113"/>
      <c r="J148" s="113"/>
      <c r="K148" s="113"/>
      <c r="M148" s="113"/>
      <c r="N148" s="113"/>
      <c r="O148" s="113"/>
      <c r="P148" s="113"/>
      <c r="R148" s="113"/>
      <c r="S148" s="113"/>
      <c r="T148" s="113"/>
      <c r="U148" s="113"/>
      <c r="V148" s="113"/>
      <c r="W148" s="113"/>
      <c r="X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</row>
    <row r="149" spans="2:56" x14ac:dyDescent="0.2">
      <c r="B149" s="113"/>
      <c r="C149" s="114"/>
      <c r="D149" s="114"/>
      <c r="E149" s="113"/>
      <c r="F149" s="113"/>
      <c r="G149" s="113"/>
      <c r="I149" s="113"/>
      <c r="J149" s="113"/>
      <c r="K149" s="113"/>
      <c r="M149" s="113"/>
      <c r="N149" s="113"/>
      <c r="O149" s="113"/>
      <c r="P149" s="113"/>
      <c r="R149" s="113"/>
      <c r="S149" s="113"/>
      <c r="T149" s="113"/>
      <c r="U149" s="113"/>
      <c r="V149" s="113"/>
      <c r="W149" s="113"/>
      <c r="X149" s="113"/>
      <c r="Z149" s="113"/>
      <c r="AA149" s="113"/>
      <c r="AB149" s="113"/>
      <c r="AC149" s="113"/>
      <c r="AD149" s="113"/>
      <c r="AE149" s="113"/>
      <c r="AF149" s="113"/>
      <c r="AG149" s="113"/>
      <c r="AH149" s="113"/>
      <c r="AI149" s="113"/>
      <c r="AJ149" s="113"/>
      <c r="AK149" s="113"/>
      <c r="AL149" s="113"/>
      <c r="AM149" s="113"/>
      <c r="AN149" s="113"/>
      <c r="AO149" s="113"/>
      <c r="AP149" s="113"/>
      <c r="AQ149" s="113"/>
      <c r="AR149" s="113"/>
      <c r="AS149" s="113"/>
      <c r="AT149" s="113"/>
      <c r="AU149" s="113"/>
      <c r="AV149" s="113"/>
      <c r="AW149" s="113"/>
      <c r="AX149" s="113"/>
      <c r="AY149" s="113"/>
      <c r="AZ149" s="113"/>
      <c r="BA149" s="113"/>
      <c r="BB149" s="113"/>
      <c r="BC149" s="113"/>
      <c r="BD149" s="113"/>
    </row>
    <row r="150" spans="2:56" x14ac:dyDescent="0.2">
      <c r="B150" s="113"/>
      <c r="C150" s="114"/>
      <c r="D150" s="114"/>
      <c r="E150" s="113"/>
      <c r="F150" s="113"/>
      <c r="G150" s="113"/>
      <c r="I150" s="113"/>
      <c r="J150" s="113"/>
      <c r="K150" s="113"/>
      <c r="M150" s="113"/>
      <c r="N150" s="113"/>
      <c r="O150" s="113"/>
      <c r="P150" s="113"/>
      <c r="R150" s="113"/>
      <c r="S150" s="113"/>
      <c r="T150" s="113"/>
      <c r="U150" s="113"/>
      <c r="V150" s="113"/>
      <c r="W150" s="113"/>
      <c r="X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</row>
    <row r="151" spans="2:56" x14ac:dyDescent="0.2">
      <c r="B151" s="113"/>
      <c r="C151" s="114"/>
      <c r="D151" s="114"/>
      <c r="E151" s="113"/>
      <c r="F151" s="113"/>
      <c r="G151" s="113"/>
      <c r="I151" s="113"/>
      <c r="J151" s="113"/>
      <c r="K151" s="113"/>
      <c r="M151" s="113"/>
      <c r="N151" s="113"/>
      <c r="O151" s="113"/>
      <c r="P151" s="113"/>
      <c r="R151" s="113"/>
      <c r="S151" s="113"/>
      <c r="T151" s="113"/>
      <c r="U151" s="113"/>
      <c r="V151" s="113"/>
      <c r="W151" s="113"/>
      <c r="X151" s="113"/>
      <c r="Z151" s="113"/>
      <c r="AA151" s="113"/>
      <c r="AB151" s="113"/>
      <c r="AC151" s="113"/>
      <c r="AD151" s="113"/>
      <c r="AE151" s="113"/>
      <c r="AF151" s="113"/>
      <c r="AG151" s="113"/>
      <c r="AH151" s="113"/>
      <c r="AI151" s="113"/>
      <c r="AJ151" s="113"/>
      <c r="AK151" s="113"/>
      <c r="AL151" s="113"/>
      <c r="AM151" s="113"/>
      <c r="AN151" s="113"/>
      <c r="AO151" s="113"/>
      <c r="AP151" s="113"/>
      <c r="AQ151" s="113"/>
      <c r="AR151" s="113"/>
      <c r="AS151" s="113"/>
      <c r="AT151" s="113"/>
      <c r="AU151" s="113"/>
      <c r="AV151" s="113"/>
      <c r="AW151" s="113"/>
      <c r="AX151" s="113"/>
      <c r="AY151" s="113"/>
      <c r="AZ151" s="113"/>
      <c r="BA151" s="113"/>
      <c r="BB151" s="113"/>
      <c r="BC151" s="113"/>
      <c r="BD151" s="113"/>
    </row>
    <row r="152" spans="2:56" x14ac:dyDescent="0.2">
      <c r="B152" s="113"/>
      <c r="C152" s="114"/>
      <c r="D152" s="114"/>
      <c r="E152" s="113"/>
      <c r="F152" s="113"/>
      <c r="G152" s="113"/>
      <c r="I152" s="113"/>
      <c r="J152" s="113"/>
      <c r="K152" s="113"/>
      <c r="M152" s="113"/>
      <c r="N152" s="113"/>
      <c r="O152" s="113"/>
      <c r="P152" s="113"/>
      <c r="R152" s="113"/>
      <c r="S152" s="113"/>
      <c r="T152" s="113"/>
      <c r="U152" s="113"/>
      <c r="V152" s="113"/>
      <c r="W152" s="113"/>
      <c r="X152" s="113"/>
      <c r="Z152" s="113"/>
      <c r="AA152" s="113"/>
      <c r="AB152" s="113"/>
      <c r="AC152" s="113"/>
      <c r="AD152" s="113"/>
      <c r="AE152" s="113"/>
      <c r="AF152" s="113"/>
      <c r="AG152" s="113"/>
      <c r="AH152" s="113"/>
      <c r="AI152" s="113"/>
      <c r="AJ152" s="113"/>
      <c r="AK152" s="113"/>
      <c r="AL152" s="113"/>
      <c r="AM152" s="113"/>
      <c r="AN152" s="113"/>
      <c r="AO152" s="113"/>
      <c r="AP152" s="113"/>
      <c r="AQ152" s="113"/>
      <c r="AR152" s="113"/>
      <c r="AS152" s="113"/>
      <c r="AT152" s="113"/>
      <c r="AU152" s="113"/>
      <c r="AV152" s="113"/>
      <c r="AW152" s="113"/>
      <c r="AX152" s="113"/>
      <c r="AY152" s="113"/>
      <c r="AZ152" s="113"/>
      <c r="BA152" s="113"/>
      <c r="BB152" s="113"/>
      <c r="BC152" s="113"/>
      <c r="BD152" s="113"/>
    </row>
    <row r="153" spans="2:56" x14ac:dyDescent="0.2">
      <c r="B153" s="113"/>
      <c r="C153" s="114"/>
      <c r="D153" s="114"/>
      <c r="E153" s="113"/>
      <c r="F153" s="113"/>
      <c r="G153" s="113"/>
      <c r="I153" s="113"/>
      <c r="J153" s="113"/>
      <c r="K153" s="113"/>
      <c r="M153" s="113"/>
      <c r="N153" s="113"/>
      <c r="O153" s="113"/>
      <c r="P153" s="113"/>
      <c r="R153" s="113"/>
      <c r="S153" s="113"/>
      <c r="T153" s="113"/>
      <c r="U153" s="113"/>
      <c r="V153" s="113"/>
      <c r="W153" s="113"/>
      <c r="X153" s="113"/>
      <c r="Z153" s="113"/>
      <c r="AA153" s="113"/>
      <c r="AB153" s="113"/>
      <c r="AC153" s="113"/>
      <c r="AD153" s="113"/>
      <c r="AE153" s="113"/>
      <c r="AF153" s="113"/>
      <c r="AG153" s="113"/>
      <c r="AH153" s="113"/>
      <c r="AI153" s="113"/>
      <c r="AJ153" s="113"/>
      <c r="AK153" s="113"/>
      <c r="AL153" s="113"/>
      <c r="AM153" s="113"/>
      <c r="AN153" s="113"/>
      <c r="AO153" s="113"/>
      <c r="AP153" s="113"/>
      <c r="AQ153" s="113"/>
      <c r="AR153" s="113"/>
      <c r="AS153" s="113"/>
      <c r="AT153" s="113"/>
      <c r="AU153" s="113"/>
      <c r="AV153" s="113"/>
      <c r="AW153" s="113"/>
      <c r="AX153" s="113"/>
      <c r="AY153" s="113"/>
      <c r="AZ153" s="113"/>
      <c r="BA153" s="113"/>
      <c r="BB153" s="113"/>
      <c r="BC153" s="113"/>
      <c r="BD153" s="113"/>
    </row>
    <row r="154" spans="2:56" x14ac:dyDescent="0.2">
      <c r="B154" s="113"/>
      <c r="C154" s="114"/>
      <c r="D154" s="114"/>
      <c r="E154" s="113"/>
      <c r="F154" s="113"/>
      <c r="G154" s="113"/>
      <c r="I154" s="113"/>
      <c r="J154" s="113"/>
      <c r="K154" s="113"/>
      <c r="M154" s="113"/>
      <c r="N154" s="113"/>
      <c r="O154" s="113"/>
      <c r="P154" s="113"/>
      <c r="R154" s="113"/>
      <c r="S154" s="113"/>
      <c r="T154" s="113"/>
      <c r="U154" s="113"/>
      <c r="V154" s="113"/>
      <c r="W154" s="113"/>
      <c r="X154" s="113"/>
      <c r="Z154" s="113"/>
      <c r="AA154" s="113"/>
      <c r="AB154" s="113"/>
      <c r="AC154" s="113"/>
      <c r="AD154" s="113"/>
      <c r="AE154" s="113"/>
      <c r="AF154" s="113"/>
      <c r="AG154" s="113"/>
      <c r="AH154" s="113"/>
      <c r="AI154" s="113"/>
      <c r="AJ154" s="113"/>
      <c r="AK154" s="113"/>
      <c r="AL154" s="113"/>
      <c r="AM154" s="113"/>
      <c r="AN154" s="113"/>
      <c r="AO154" s="113"/>
      <c r="AP154" s="113"/>
      <c r="AQ154" s="113"/>
      <c r="AR154" s="113"/>
      <c r="AS154" s="113"/>
      <c r="AT154" s="113"/>
      <c r="AU154" s="113"/>
      <c r="AV154" s="113"/>
      <c r="AW154" s="113"/>
      <c r="AX154" s="113"/>
      <c r="AY154" s="113"/>
      <c r="AZ154" s="113"/>
      <c r="BA154" s="113"/>
      <c r="BB154" s="113"/>
      <c r="BC154" s="113"/>
      <c r="BD154" s="113"/>
    </row>
    <row r="155" spans="2:56" x14ac:dyDescent="0.2">
      <c r="B155" s="113"/>
      <c r="C155" s="114"/>
      <c r="D155" s="114"/>
      <c r="E155" s="113"/>
      <c r="F155" s="113"/>
      <c r="G155" s="113"/>
      <c r="I155" s="113"/>
      <c r="J155" s="113"/>
      <c r="K155" s="113"/>
      <c r="M155" s="113"/>
      <c r="N155" s="113"/>
      <c r="O155" s="113"/>
      <c r="P155" s="113"/>
      <c r="R155" s="113"/>
      <c r="S155" s="113"/>
      <c r="T155" s="113"/>
      <c r="U155" s="113"/>
      <c r="V155" s="113"/>
      <c r="W155" s="113"/>
      <c r="X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</row>
    <row r="156" spans="2:56" x14ac:dyDescent="0.2">
      <c r="B156" s="113"/>
      <c r="C156" s="114"/>
      <c r="D156" s="114"/>
      <c r="E156" s="113"/>
      <c r="F156" s="113"/>
      <c r="G156" s="113"/>
      <c r="I156" s="113"/>
      <c r="J156" s="113"/>
      <c r="K156" s="113"/>
      <c r="M156" s="113"/>
      <c r="N156" s="113"/>
      <c r="O156" s="113"/>
      <c r="P156" s="113"/>
      <c r="R156" s="113"/>
      <c r="S156" s="113"/>
      <c r="T156" s="113"/>
      <c r="U156" s="113"/>
      <c r="V156" s="113"/>
      <c r="W156" s="113"/>
      <c r="X156" s="113"/>
      <c r="Z156" s="113"/>
      <c r="AA156" s="113"/>
      <c r="AB156" s="113"/>
      <c r="AC156" s="113"/>
      <c r="AD156" s="113"/>
      <c r="AE156" s="113"/>
      <c r="AF156" s="113"/>
      <c r="AG156" s="113"/>
      <c r="AH156" s="113"/>
      <c r="AI156" s="113"/>
      <c r="AJ156" s="113"/>
      <c r="AK156" s="113"/>
      <c r="AL156" s="113"/>
      <c r="AM156" s="113"/>
      <c r="AN156" s="113"/>
      <c r="AO156" s="113"/>
      <c r="AP156" s="113"/>
      <c r="AQ156" s="113"/>
      <c r="AR156" s="113"/>
      <c r="AS156" s="113"/>
      <c r="AT156" s="113"/>
      <c r="AU156" s="113"/>
      <c r="AV156" s="113"/>
      <c r="AW156" s="113"/>
      <c r="AX156" s="113"/>
      <c r="AY156" s="113"/>
      <c r="AZ156" s="113"/>
      <c r="BA156" s="113"/>
      <c r="BB156" s="113"/>
      <c r="BC156" s="113"/>
      <c r="BD156" s="113"/>
    </row>
    <row r="157" spans="2:56" x14ac:dyDescent="0.2">
      <c r="B157" s="113"/>
      <c r="C157" s="114"/>
      <c r="D157" s="114"/>
      <c r="E157" s="113"/>
      <c r="F157" s="113"/>
      <c r="G157" s="113"/>
      <c r="I157" s="113"/>
      <c r="J157" s="113"/>
      <c r="K157" s="113"/>
      <c r="M157" s="113"/>
      <c r="N157" s="113"/>
      <c r="O157" s="113"/>
      <c r="P157" s="113"/>
      <c r="R157" s="113"/>
      <c r="S157" s="113"/>
      <c r="T157" s="113"/>
      <c r="U157" s="113"/>
      <c r="V157" s="113"/>
      <c r="W157" s="113"/>
      <c r="X157" s="113"/>
      <c r="Z157" s="113"/>
      <c r="AA157" s="113"/>
      <c r="AB157" s="113"/>
      <c r="AC157" s="113"/>
      <c r="AD157" s="113"/>
      <c r="AE157" s="113"/>
      <c r="AF157" s="113"/>
      <c r="AG157" s="113"/>
      <c r="AH157" s="113"/>
      <c r="AI157" s="113"/>
      <c r="AJ157" s="113"/>
      <c r="AK157" s="113"/>
      <c r="AL157" s="113"/>
      <c r="AM157" s="113"/>
      <c r="AN157" s="113"/>
      <c r="AO157" s="113"/>
      <c r="AP157" s="113"/>
      <c r="AQ157" s="113"/>
      <c r="AR157" s="113"/>
      <c r="AS157" s="113"/>
      <c r="AT157" s="113"/>
      <c r="AU157" s="113"/>
      <c r="AV157" s="113"/>
      <c r="AW157" s="113"/>
      <c r="AX157" s="113"/>
      <c r="AY157" s="113"/>
      <c r="AZ157" s="113"/>
      <c r="BA157" s="113"/>
      <c r="BB157" s="113"/>
      <c r="BC157" s="113"/>
      <c r="BD157" s="113"/>
    </row>
    <row r="158" spans="2:56" x14ac:dyDescent="0.2">
      <c r="B158" s="113"/>
      <c r="C158" s="114"/>
      <c r="D158" s="114"/>
      <c r="E158" s="113"/>
      <c r="F158" s="113"/>
      <c r="G158" s="113"/>
      <c r="I158" s="113"/>
      <c r="J158" s="113"/>
      <c r="K158" s="113"/>
      <c r="M158" s="113"/>
      <c r="N158" s="113"/>
      <c r="O158" s="113"/>
      <c r="P158" s="113"/>
      <c r="R158" s="113"/>
      <c r="S158" s="113"/>
      <c r="T158" s="113"/>
      <c r="U158" s="113"/>
      <c r="V158" s="113"/>
      <c r="W158" s="113"/>
      <c r="X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</row>
    <row r="159" spans="2:56" x14ac:dyDescent="0.2">
      <c r="B159" s="113"/>
      <c r="C159" s="114"/>
      <c r="D159" s="114"/>
      <c r="E159" s="113"/>
      <c r="F159" s="113"/>
      <c r="G159" s="113"/>
      <c r="I159" s="113"/>
      <c r="J159" s="113"/>
      <c r="K159" s="113"/>
      <c r="M159" s="113"/>
      <c r="N159" s="113"/>
      <c r="O159" s="113"/>
      <c r="P159" s="113"/>
      <c r="R159" s="113"/>
      <c r="S159" s="113"/>
      <c r="T159" s="113"/>
      <c r="U159" s="113"/>
      <c r="V159" s="113"/>
      <c r="W159" s="113"/>
      <c r="X159" s="113"/>
      <c r="Z159" s="113"/>
      <c r="AA159" s="113"/>
      <c r="AB159" s="113"/>
      <c r="AC159" s="113"/>
      <c r="AD159" s="113"/>
      <c r="AE159" s="113"/>
      <c r="AF159" s="113"/>
      <c r="AG159" s="113"/>
      <c r="AH159" s="113"/>
      <c r="AI159" s="113"/>
      <c r="AJ159" s="113"/>
      <c r="AK159" s="113"/>
      <c r="AL159" s="113"/>
      <c r="AM159" s="113"/>
      <c r="AN159" s="113"/>
      <c r="AO159" s="113"/>
      <c r="AP159" s="113"/>
      <c r="AQ159" s="113"/>
      <c r="AR159" s="113"/>
      <c r="AS159" s="113"/>
      <c r="AT159" s="113"/>
      <c r="AU159" s="113"/>
      <c r="AV159" s="113"/>
      <c r="AW159" s="113"/>
      <c r="AX159" s="113"/>
      <c r="AY159" s="113"/>
      <c r="AZ159" s="113"/>
      <c r="BA159" s="113"/>
      <c r="BB159" s="113"/>
      <c r="BC159" s="113"/>
      <c r="BD159" s="113"/>
    </row>
    <row r="160" spans="2:56" x14ac:dyDescent="0.2">
      <c r="B160" s="113"/>
      <c r="C160" s="114"/>
      <c r="D160" s="114"/>
      <c r="E160" s="113"/>
      <c r="F160" s="113"/>
      <c r="G160" s="113"/>
      <c r="I160" s="113"/>
      <c r="J160" s="113"/>
      <c r="K160" s="113"/>
      <c r="M160" s="113"/>
      <c r="N160" s="113"/>
      <c r="O160" s="113"/>
      <c r="P160" s="113"/>
      <c r="R160" s="113"/>
      <c r="S160" s="113"/>
      <c r="T160" s="113"/>
      <c r="U160" s="113"/>
      <c r="V160" s="113"/>
      <c r="W160" s="113"/>
      <c r="X160" s="113"/>
      <c r="Z160" s="113"/>
      <c r="AA160" s="113"/>
      <c r="AB160" s="113"/>
      <c r="AC160" s="113"/>
      <c r="AD160" s="113"/>
      <c r="AE160" s="113"/>
      <c r="AF160" s="113"/>
      <c r="AG160" s="113"/>
      <c r="AH160" s="113"/>
      <c r="AI160" s="113"/>
      <c r="AJ160" s="113"/>
      <c r="AK160" s="113"/>
      <c r="AL160" s="113"/>
      <c r="AM160" s="113"/>
      <c r="AN160" s="113"/>
      <c r="AO160" s="113"/>
      <c r="AP160" s="113"/>
      <c r="AQ160" s="113"/>
      <c r="AR160" s="113"/>
      <c r="AS160" s="113"/>
      <c r="AT160" s="113"/>
      <c r="AU160" s="113"/>
      <c r="AV160" s="113"/>
      <c r="AW160" s="113"/>
      <c r="AX160" s="113"/>
      <c r="AY160" s="113"/>
      <c r="AZ160" s="113"/>
      <c r="BA160" s="113"/>
      <c r="BB160" s="113"/>
      <c r="BC160" s="113"/>
      <c r="BD160" s="113"/>
    </row>
    <row r="161" spans="2:56" x14ac:dyDescent="0.2">
      <c r="B161" s="113"/>
      <c r="C161" s="114"/>
      <c r="D161" s="114"/>
      <c r="E161" s="113"/>
      <c r="F161" s="113"/>
      <c r="G161" s="113"/>
      <c r="I161" s="113"/>
      <c r="J161" s="113"/>
      <c r="K161" s="113"/>
      <c r="M161" s="113"/>
      <c r="N161" s="113"/>
      <c r="O161" s="113"/>
      <c r="P161" s="113"/>
      <c r="R161" s="113"/>
      <c r="S161" s="113"/>
      <c r="T161" s="113"/>
      <c r="U161" s="113"/>
      <c r="V161" s="113"/>
      <c r="W161" s="113"/>
      <c r="X161" s="113"/>
      <c r="Z161" s="113"/>
      <c r="AA161" s="113"/>
      <c r="AB161" s="113"/>
      <c r="AC161" s="113"/>
      <c r="AD161" s="113"/>
      <c r="AE161" s="113"/>
      <c r="AF161" s="113"/>
      <c r="AG161" s="113"/>
      <c r="AH161" s="113"/>
      <c r="AI161" s="113"/>
      <c r="AJ161" s="113"/>
      <c r="AK161" s="113"/>
      <c r="AL161" s="113"/>
      <c r="AM161" s="113"/>
      <c r="AN161" s="113"/>
      <c r="AO161" s="113"/>
      <c r="AP161" s="113"/>
      <c r="AQ161" s="113"/>
      <c r="AR161" s="113"/>
      <c r="AS161" s="113"/>
      <c r="AT161" s="113"/>
      <c r="AU161" s="113"/>
      <c r="AV161" s="113"/>
      <c r="AW161" s="113"/>
      <c r="AX161" s="113"/>
      <c r="AY161" s="113"/>
      <c r="AZ161" s="113"/>
      <c r="BA161" s="113"/>
      <c r="BB161" s="113"/>
      <c r="BC161" s="113"/>
      <c r="BD161" s="113"/>
    </row>
    <row r="162" spans="2:56" x14ac:dyDescent="0.2">
      <c r="B162" s="113"/>
      <c r="C162" s="114"/>
      <c r="D162" s="114"/>
      <c r="E162" s="113"/>
      <c r="F162" s="113"/>
      <c r="G162" s="113"/>
      <c r="I162" s="113"/>
      <c r="J162" s="113"/>
      <c r="K162" s="113"/>
      <c r="M162" s="113"/>
      <c r="N162" s="113"/>
      <c r="O162" s="113"/>
      <c r="P162" s="113"/>
      <c r="R162" s="113"/>
      <c r="S162" s="113"/>
      <c r="T162" s="113"/>
      <c r="U162" s="113"/>
      <c r="V162" s="113"/>
      <c r="W162" s="113"/>
      <c r="X162" s="113"/>
      <c r="Z162" s="113"/>
      <c r="AA162" s="113"/>
      <c r="AB162" s="113"/>
      <c r="AC162" s="113"/>
      <c r="AD162" s="113"/>
      <c r="AE162" s="113"/>
      <c r="AF162" s="113"/>
      <c r="AG162" s="113"/>
      <c r="AH162" s="113"/>
      <c r="AI162" s="113"/>
      <c r="AJ162" s="113"/>
      <c r="AK162" s="113"/>
      <c r="AL162" s="113"/>
      <c r="AM162" s="113"/>
      <c r="AN162" s="113"/>
      <c r="AO162" s="113"/>
      <c r="AP162" s="113"/>
      <c r="AQ162" s="113"/>
      <c r="AR162" s="113"/>
      <c r="AS162" s="113"/>
      <c r="AT162" s="113"/>
      <c r="AU162" s="113"/>
      <c r="AV162" s="113"/>
      <c r="AW162" s="113"/>
      <c r="AX162" s="113"/>
      <c r="AY162" s="113"/>
      <c r="AZ162" s="113"/>
      <c r="BA162" s="113"/>
      <c r="BB162" s="113"/>
      <c r="BC162" s="113"/>
      <c r="BD162" s="113"/>
    </row>
    <row r="163" spans="2:56" x14ac:dyDescent="0.2">
      <c r="B163" s="113"/>
      <c r="C163" s="114"/>
      <c r="D163" s="114"/>
      <c r="E163" s="113"/>
      <c r="F163" s="113"/>
      <c r="G163" s="113"/>
      <c r="I163" s="113"/>
      <c r="J163" s="113"/>
      <c r="K163" s="113"/>
      <c r="M163" s="113"/>
      <c r="N163" s="113"/>
      <c r="O163" s="113"/>
      <c r="P163" s="113"/>
      <c r="R163" s="113"/>
      <c r="S163" s="113"/>
      <c r="T163" s="113"/>
      <c r="U163" s="113"/>
      <c r="V163" s="113"/>
      <c r="W163" s="113"/>
      <c r="X163" s="113"/>
      <c r="Z163" s="113"/>
      <c r="AA163" s="113"/>
      <c r="AB163" s="113"/>
      <c r="AC163" s="113"/>
      <c r="AD163" s="113"/>
      <c r="AE163" s="113"/>
      <c r="AF163" s="113"/>
      <c r="AG163" s="113"/>
      <c r="AH163" s="113"/>
      <c r="AI163" s="113"/>
      <c r="AJ163" s="113"/>
      <c r="AK163" s="113"/>
      <c r="AL163" s="113"/>
      <c r="AM163" s="113"/>
      <c r="AN163" s="113"/>
      <c r="AO163" s="113"/>
      <c r="AP163" s="113"/>
      <c r="AQ163" s="113"/>
      <c r="AR163" s="113"/>
      <c r="AS163" s="113"/>
      <c r="AT163" s="113"/>
      <c r="AU163" s="113"/>
      <c r="AV163" s="113"/>
      <c r="AW163" s="113"/>
      <c r="AX163" s="113"/>
      <c r="AY163" s="113"/>
      <c r="AZ163" s="113"/>
      <c r="BA163" s="113"/>
      <c r="BB163" s="113"/>
      <c r="BC163" s="113"/>
      <c r="BD163" s="113"/>
    </row>
    <row r="164" spans="2:56" x14ac:dyDescent="0.2">
      <c r="B164" s="113"/>
      <c r="C164" s="114"/>
      <c r="D164" s="114"/>
      <c r="E164" s="113"/>
      <c r="F164" s="113"/>
      <c r="G164" s="113"/>
      <c r="I164" s="113"/>
      <c r="J164" s="113"/>
      <c r="K164" s="113"/>
      <c r="M164" s="113"/>
      <c r="N164" s="113"/>
      <c r="O164" s="113"/>
      <c r="P164" s="113"/>
      <c r="R164" s="113"/>
      <c r="S164" s="113"/>
      <c r="T164" s="113"/>
      <c r="U164" s="113"/>
      <c r="V164" s="113"/>
      <c r="W164" s="113"/>
      <c r="X164" s="113"/>
      <c r="Z164" s="113"/>
      <c r="AA164" s="113"/>
      <c r="AB164" s="113"/>
      <c r="AC164" s="113"/>
      <c r="AD164" s="113"/>
      <c r="AE164" s="113"/>
      <c r="AF164" s="113"/>
      <c r="AG164" s="113"/>
      <c r="AH164" s="113"/>
      <c r="AI164" s="113"/>
      <c r="AJ164" s="113"/>
      <c r="AK164" s="113"/>
      <c r="AL164" s="113"/>
      <c r="AM164" s="113"/>
      <c r="AN164" s="113"/>
      <c r="AO164" s="113"/>
      <c r="AP164" s="113"/>
      <c r="AQ164" s="113"/>
      <c r="AR164" s="113"/>
      <c r="AS164" s="113"/>
      <c r="AT164" s="113"/>
      <c r="AU164" s="113"/>
      <c r="AV164" s="113"/>
      <c r="AW164" s="113"/>
      <c r="AX164" s="113"/>
      <c r="AY164" s="113"/>
      <c r="AZ164" s="113"/>
      <c r="BA164" s="113"/>
      <c r="BB164" s="113"/>
      <c r="BC164" s="113"/>
      <c r="BD164" s="113"/>
    </row>
    <row r="165" spans="2:56" x14ac:dyDescent="0.2">
      <c r="B165" s="113"/>
      <c r="C165" s="114"/>
      <c r="D165" s="114"/>
      <c r="E165" s="113"/>
      <c r="F165" s="113"/>
      <c r="G165" s="113"/>
      <c r="I165" s="113"/>
      <c r="J165" s="113"/>
      <c r="K165" s="113"/>
      <c r="M165" s="113"/>
      <c r="N165" s="113"/>
      <c r="O165" s="113"/>
      <c r="P165" s="113"/>
      <c r="R165" s="113"/>
      <c r="S165" s="113"/>
      <c r="T165" s="113"/>
      <c r="U165" s="113"/>
      <c r="V165" s="113"/>
      <c r="W165" s="113"/>
      <c r="X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</row>
    <row r="166" spans="2:56" x14ac:dyDescent="0.2">
      <c r="B166" s="113"/>
      <c r="C166" s="114"/>
      <c r="D166" s="114"/>
      <c r="E166" s="113"/>
      <c r="F166" s="113"/>
      <c r="G166" s="113"/>
      <c r="I166" s="113"/>
      <c r="J166" s="113"/>
      <c r="K166" s="113"/>
      <c r="M166" s="113"/>
      <c r="N166" s="113"/>
      <c r="O166" s="113"/>
      <c r="P166" s="113"/>
      <c r="R166" s="113"/>
      <c r="S166" s="113"/>
      <c r="T166" s="113"/>
      <c r="U166" s="113"/>
      <c r="V166" s="113"/>
      <c r="W166" s="113"/>
      <c r="X166" s="113"/>
      <c r="Z166" s="113"/>
      <c r="AA166" s="113"/>
      <c r="AB166" s="113"/>
      <c r="AC166" s="113"/>
      <c r="AD166" s="113"/>
      <c r="AE166" s="113"/>
      <c r="AF166" s="113"/>
      <c r="AG166" s="113"/>
      <c r="AH166" s="113"/>
      <c r="AI166" s="113"/>
      <c r="AJ166" s="113"/>
      <c r="AK166" s="113"/>
      <c r="AL166" s="113"/>
      <c r="AM166" s="113"/>
      <c r="AN166" s="113"/>
      <c r="AO166" s="113"/>
      <c r="AP166" s="113"/>
      <c r="AQ166" s="113"/>
      <c r="AR166" s="113"/>
      <c r="AS166" s="113"/>
      <c r="AT166" s="113"/>
      <c r="AU166" s="113"/>
      <c r="AV166" s="113"/>
      <c r="AW166" s="113"/>
      <c r="AX166" s="113"/>
      <c r="AY166" s="113"/>
      <c r="AZ166" s="113"/>
      <c r="BA166" s="113"/>
      <c r="BB166" s="113"/>
      <c r="BC166" s="113"/>
      <c r="BD166" s="113"/>
    </row>
    <row r="167" spans="2:56" x14ac:dyDescent="0.2">
      <c r="B167" s="113"/>
      <c r="C167" s="114"/>
      <c r="D167" s="114"/>
      <c r="E167" s="113"/>
      <c r="F167" s="113"/>
      <c r="G167" s="113"/>
      <c r="I167" s="113"/>
      <c r="J167" s="113"/>
      <c r="K167" s="113"/>
      <c r="M167" s="113"/>
      <c r="N167" s="113"/>
      <c r="O167" s="113"/>
      <c r="P167" s="113"/>
      <c r="R167" s="113"/>
      <c r="S167" s="113"/>
      <c r="T167" s="113"/>
      <c r="U167" s="113"/>
      <c r="V167" s="113"/>
      <c r="W167" s="113"/>
      <c r="X167" s="113"/>
      <c r="Z167" s="113"/>
      <c r="AA167" s="113"/>
      <c r="AB167" s="113"/>
      <c r="AC167" s="113"/>
      <c r="AD167" s="113"/>
      <c r="AE167" s="113"/>
      <c r="AF167" s="113"/>
      <c r="AG167" s="113"/>
      <c r="AH167" s="113"/>
      <c r="AI167" s="113"/>
      <c r="AJ167" s="113"/>
      <c r="AK167" s="113"/>
      <c r="AL167" s="113"/>
      <c r="AM167" s="113"/>
      <c r="AN167" s="113"/>
      <c r="AO167" s="113"/>
      <c r="AP167" s="113"/>
      <c r="AQ167" s="113"/>
      <c r="AR167" s="113"/>
      <c r="AS167" s="113"/>
      <c r="AT167" s="113"/>
      <c r="AU167" s="113"/>
      <c r="AV167" s="113"/>
      <c r="AW167" s="113"/>
      <c r="AX167" s="113"/>
      <c r="AY167" s="113"/>
      <c r="AZ167" s="113"/>
      <c r="BA167" s="113"/>
      <c r="BB167" s="113"/>
      <c r="BC167" s="113"/>
      <c r="BD167" s="113"/>
    </row>
    <row r="168" spans="2:56" x14ac:dyDescent="0.2">
      <c r="B168" s="113"/>
      <c r="C168" s="114"/>
      <c r="D168" s="114"/>
      <c r="E168" s="113"/>
      <c r="F168" s="113"/>
      <c r="G168" s="113"/>
      <c r="I168" s="113"/>
      <c r="J168" s="113"/>
      <c r="K168" s="113"/>
      <c r="M168" s="113"/>
      <c r="N168" s="113"/>
      <c r="O168" s="113"/>
      <c r="P168" s="113"/>
      <c r="R168" s="113"/>
      <c r="S168" s="113"/>
      <c r="T168" s="113"/>
      <c r="U168" s="113"/>
      <c r="V168" s="113"/>
      <c r="W168" s="113"/>
      <c r="X168" s="113"/>
      <c r="Z168" s="113"/>
      <c r="AA168" s="113"/>
      <c r="AB168" s="113"/>
      <c r="AC168" s="113"/>
      <c r="AD168" s="113"/>
      <c r="AE168" s="113"/>
      <c r="AF168" s="113"/>
      <c r="AG168" s="113"/>
      <c r="AH168" s="113"/>
      <c r="AI168" s="113"/>
      <c r="AJ168" s="113"/>
      <c r="AK168" s="113"/>
      <c r="AL168" s="113"/>
      <c r="AM168" s="113"/>
      <c r="AN168" s="113"/>
      <c r="AO168" s="113"/>
      <c r="AP168" s="113"/>
      <c r="AQ168" s="113"/>
      <c r="AR168" s="113"/>
      <c r="AS168" s="113"/>
      <c r="AT168" s="113"/>
      <c r="AU168" s="113"/>
      <c r="AV168" s="113"/>
      <c r="AW168" s="113"/>
      <c r="AX168" s="113"/>
      <c r="AY168" s="113"/>
      <c r="AZ168" s="113"/>
      <c r="BA168" s="113"/>
      <c r="BB168" s="113"/>
      <c r="BC168" s="113"/>
      <c r="BD168" s="113"/>
    </row>
    <row r="169" spans="2:56" x14ac:dyDescent="0.2">
      <c r="B169" s="113"/>
      <c r="C169" s="114"/>
      <c r="D169" s="114"/>
      <c r="E169" s="113"/>
      <c r="F169" s="113"/>
      <c r="G169" s="113"/>
      <c r="I169" s="113"/>
      <c r="J169" s="113"/>
      <c r="K169" s="113"/>
      <c r="M169" s="113"/>
      <c r="N169" s="113"/>
      <c r="O169" s="113"/>
      <c r="P169" s="113"/>
      <c r="R169" s="113"/>
      <c r="S169" s="113"/>
      <c r="T169" s="113"/>
      <c r="U169" s="113"/>
      <c r="V169" s="113"/>
      <c r="W169" s="113"/>
      <c r="X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</row>
    <row r="170" spans="2:56" x14ac:dyDescent="0.2">
      <c r="B170" s="113"/>
      <c r="C170" s="114"/>
      <c r="D170" s="114"/>
      <c r="E170" s="113"/>
      <c r="F170" s="113"/>
      <c r="G170" s="113"/>
      <c r="I170" s="113"/>
      <c r="J170" s="113"/>
      <c r="K170" s="113"/>
      <c r="M170" s="113"/>
      <c r="N170" s="113"/>
      <c r="O170" s="113"/>
      <c r="P170" s="113"/>
      <c r="R170" s="113"/>
      <c r="S170" s="113"/>
      <c r="T170" s="113"/>
      <c r="U170" s="113"/>
      <c r="V170" s="113"/>
      <c r="W170" s="113"/>
      <c r="X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  <c r="AO170" s="113"/>
      <c r="AP170" s="113"/>
      <c r="AQ170" s="113"/>
      <c r="AR170" s="113"/>
      <c r="AS170" s="113"/>
      <c r="AT170" s="113"/>
      <c r="AU170" s="113"/>
      <c r="AV170" s="113"/>
      <c r="AW170" s="113"/>
      <c r="AX170" s="113"/>
      <c r="AY170" s="113"/>
      <c r="AZ170" s="113"/>
      <c r="BA170" s="113"/>
      <c r="BB170" s="113"/>
      <c r="BC170" s="113"/>
      <c r="BD170" s="113"/>
    </row>
    <row r="171" spans="2:56" x14ac:dyDescent="0.2">
      <c r="B171" s="113"/>
      <c r="C171" s="114"/>
      <c r="D171" s="114"/>
      <c r="E171" s="113"/>
      <c r="F171" s="113"/>
      <c r="G171" s="113"/>
      <c r="I171" s="113"/>
      <c r="J171" s="113"/>
      <c r="K171" s="113"/>
      <c r="M171" s="113"/>
      <c r="N171" s="113"/>
      <c r="O171" s="113"/>
      <c r="P171" s="113"/>
      <c r="R171" s="113"/>
      <c r="S171" s="113"/>
      <c r="T171" s="113"/>
      <c r="U171" s="113"/>
      <c r="V171" s="113"/>
      <c r="W171" s="113"/>
      <c r="X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  <c r="AR171" s="113"/>
      <c r="AS171" s="113"/>
      <c r="AT171" s="113"/>
      <c r="AU171" s="113"/>
      <c r="AV171" s="113"/>
      <c r="AW171" s="113"/>
      <c r="AX171" s="113"/>
      <c r="AY171" s="113"/>
      <c r="AZ171" s="113"/>
      <c r="BA171" s="113"/>
      <c r="BB171" s="113"/>
      <c r="BC171" s="113"/>
      <c r="BD171" s="113"/>
    </row>
    <row r="172" spans="2:56" x14ac:dyDescent="0.2">
      <c r="B172" s="113"/>
      <c r="C172" s="114"/>
      <c r="D172" s="114"/>
      <c r="E172" s="113"/>
      <c r="F172" s="113"/>
      <c r="G172" s="113"/>
      <c r="I172" s="113"/>
      <c r="J172" s="113"/>
      <c r="K172" s="113"/>
      <c r="M172" s="113"/>
      <c r="N172" s="113"/>
      <c r="O172" s="113"/>
      <c r="P172" s="113"/>
      <c r="R172" s="113"/>
      <c r="S172" s="113"/>
      <c r="T172" s="113"/>
      <c r="U172" s="113"/>
      <c r="V172" s="113"/>
      <c r="W172" s="113"/>
      <c r="X172" s="113"/>
      <c r="Z172" s="113"/>
      <c r="AA172" s="113"/>
      <c r="AB172" s="113"/>
      <c r="AC172" s="113"/>
      <c r="AD172" s="113"/>
      <c r="AE172" s="113"/>
      <c r="AF172" s="113"/>
      <c r="AG172" s="113"/>
      <c r="AH172" s="113"/>
      <c r="AI172" s="113"/>
      <c r="AJ172" s="113"/>
      <c r="AK172" s="113"/>
      <c r="AL172" s="113"/>
      <c r="AM172" s="113"/>
      <c r="AN172" s="113"/>
      <c r="AO172" s="113"/>
      <c r="AP172" s="113"/>
      <c r="AQ172" s="113"/>
      <c r="AR172" s="113"/>
      <c r="AS172" s="113"/>
      <c r="AT172" s="113"/>
      <c r="AU172" s="113"/>
      <c r="AV172" s="113"/>
      <c r="AW172" s="113"/>
      <c r="AX172" s="113"/>
      <c r="AY172" s="113"/>
      <c r="AZ172" s="113"/>
      <c r="BA172" s="113"/>
      <c r="BB172" s="113"/>
      <c r="BC172" s="113"/>
      <c r="BD172" s="113"/>
    </row>
    <row r="173" spans="2:56" x14ac:dyDescent="0.2">
      <c r="B173" s="113"/>
      <c r="C173" s="114"/>
      <c r="D173" s="114"/>
      <c r="E173" s="113"/>
      <c r="F173" s="113"/>
      <c r="G173" s="113"/>
      <c r="I173" s="113"/>
      <c r="J173" s="113"/>
      <c r="K173" s="113"/>
      <c r="M173" s="113"/>
      <c r="N173" s="113"/>
      <c r="O173" s="113"/>
      <c r="P173" s="113"/>
      <c r="R173" s="113"/>
      <c r="S173" s="113"/>
      <c r="T173" s="113"/>
      <c r="U173" s="113"/>
      <c r="V173" s="113"/>
      <c r="W173" s="113"/>
      <c r="X173" s="113"/>
      <c r="Z173" s="113"/>
      <c r="AA173" s="113"/>
      <c r="AB173" s="113"/>
      <c r="AC173" s="113"/>
      <c r="AD173" s="113"/>
      <c r="AE173" s="113"/>
      <c r="AF173" s="113"/>
      <c r="AG173" s="113"/>
      <c r="AH173" s="113"/>
      <c r="AI173" s="113"/>
      <c r="AJ173" s="113"/>
      <c r="AK173" s="113"/>
      <c r="AL173" s="113"/>
      <c r="AM173" s="113"/>
      <c r="AN173" s="113"/>
      <c r="AO173" s="113"/>
      <c r="AP173" s="113"/>
      <c r="AQ173" s="113"/>
      <c r="AR173" s="113"/>
      <c r="AS173" s="113"/>
      <c r="AT173" s="113"/>
      <c r="AU173" s="113"/>
      <c r="AV173" s="113"/>
      <c r="AW173" s="113"/>
      <c r="AX173" s="113"/>
      <c r="AY173" s="113"/>
      <c r="AZ173" s="113"/>
      <c r="BA173" s="113"/>
      <c r="BB173" s="113"/>
      <c r="BC173" s="113"/>
      <c r="BD173" s="113"/>
    </row>
    <row r="174" spans="2:56" x14ac:dyDescent="0.2">
      <c r="B174" s="113"/>
      <c r="C174" s="114"/>
      <c r="D174" s="114"/>
      <c r="E174" s="113"/>
      <c r="F174" s="113"/>
      <c r="G174" s="113"/>
      <c r="I174" s="113"/>
      <c r="J174" s="113"/>
      <c r="K174" s="113"/>
      <c r="M174" s="113"/>
      <c r="N174" s="113"/>
      <c r="O174" s="113"/>
      <c r="P174" s="113"/>
      <c r="R174" s="113"/>
      <c r="S174" s="113"/>
      <c r="T174" s="113"/>
      <c r="U174" s="113"/>
      <c r="V174" s="113"/>
      <c r="W174" s="113"/>
      <c r="X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</row>
    <row r="175" spans="2:56" x14ac:dyDescent="0.2">
      <c r="B175" s="113"/>
      <c r="C175" s="114"/>
      <c r="D175" s="114"/>
      <c r="E175" s="113"/>
      <c r="F175" s="113"/>
      <c r="G175" s="113"/>
      <c r="I175" s="113"/>
      <c r="J175" s="113"/>
      <c r="K175" s="113"/>
      <c r="M175" s="113"/>
      <c r="N175" s="113"/>
      <c r="O175" s="113"/>
      <c r="P175" s="113"/>
      <c r="R175" s="113"/>
      <c r="S175" s="113"/>
      <c r="T175" s="113"/>
      <c r="U175" s="113"/>
      <c r="V175" s="113"/>
      <c r="W175" s="113"/>
      <c r="X175" s="113"/>
      <c r="Z175" s="113"/>
      <c r="AA175" s="113"/>
      <c r="AB175" s="113"/>
      <c r="AC175" s="113"/>
      <c r="AD175" s="113"/>
      <c r="AE175" s="113"/>
      <c r="AF175" s="113"/>
      <c r="AG175" s="113"/>
      <c r="AH175" s="113"/>
      <c r="AI175" s="113"/>
      <c r="AJ175" s="113"/>
      <c r="AK175" s="113"/>
      <c r="AL175" s="113"/>
      <c r="AM175" s="113"/>
      <c r="AN175" s="113"/>
      <c r="AO175" s="113"/>
      <c r="AP175" s="113"/>
      <c r="AQ175" s="113"/>
      <c r="AR175" s="113"/>
      <c r="AS175" s="113"/>
      <c r="AT175" s="113"/>
      <c r="AU175" s="113"/>
      <c r="AV175" s="113"/>
      <c r="AW175" s="113"/>
      <c r="AX175" s="113"/>
      <c r="AY175" s="113"/>
      <c r="AZ175" s="113"/>
      <c r="BA175" s="113"/>
      <c r="BB175" s="113"/>
      <c r="BC175" s="113"/>
      <c r="BD175" s="113"/>
    </row>
    <row r="176" spans="2:56" x14ac:dyDescent="0.2">
      <c r="B176" s="113"/>
      <c r="C176" s="114"/>
      <c r="D176" s="114"/>
      <c r="E176" s="113"/>
      <c r="F176" s="113"/>
      <c r="G176" s="113"/>
      <c r="I176" s="113"/>
      <c r="J176" s="113"/>
      <c r="K176" s="113"/>
      <c r="M176" s="113"/>
      <c r="N176" s="113"/>
      <c r="O176" s="113"/>
      <c r="P176" s="113"/>
      <c r="R176" s="113"/>
      <c r="S176" s="113"/>
      <c r="T176" s="113"/>
      <c r="U176" s="113"/>
      <c r="V176" s="113"/>
      <c r="W176" s="113"/>
      <c r="X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</row>
    <row r="177" spans="2:56" x14ac:dyDescent="0.2">
      <c r="B177" s="113"/>
      <c r="C177" s="114"/>
      <c r="D177" s="114"/>
      <c r="E177" s="113"/>
      <c r="F177" s="113"/>
      <c r="G177" s="113"/>
      <c r="I177" s="113"/>
      <c r="J177" s="113"/>
      <c r="K177" s="113"/>
      <c r="M177" s="113"/>
      <c r="N177" s="113"/>
      <c r="O177" s="113"/>
      <c r="P177" s="113"/>
      <c r="R177" s="113"/>
      <c r="S177" s="113"/>
      <c r="T177" s="113"/>
      <c r="U177" s="113"/>
      <c r="V177" s="113"/>
      <c r="W177" s="113"/>
      <c r="X177" s="113"/>
      <c r="Z177" s="113"/>
      <c r="AA177" s="113"/>
      <c r="AB177" s="113"/>
      <c r="AC177" s="113"/>
      <c r="AD177" s="113"/>
      <c r="AE177" s="113"/>
      <c r="AF177" s="113"/>
      <c r="AG177" s="113"/>
      <c r="AH177" s="113"/>
      <c r="AI177" s="113"/>
      <c r="AJ177" s="113"/>
      <c r="AK177" s="113"/>
      <c r="AL177" s="113"/>
      <c r="AM177" s="113"/>
      <c r="AN177" s="113"/>
      <c r="AO177" s="113"/>
      <c r="AP177" s="113"/>
      <c r="AQ177" s="113"/>
      <c r="AR177" s="113"/>
      <c r="AS177" s="113"/>
      <c r="AT177" s="113"/>
      <c r="AU177" s="113"/>
      <c r="AV177" s="113"/>
      <c r="AW177" s="113"/>
      <c r="AX177" s="113"/>
      <c r="AY177" s="113"/>
      <c r="AZ177" s="113"/>
      <c r="BA177" s="113"/>
      <c r="BB177" s="113"/>
      <c r="BC177" s="113"/>
      <c r="BD177" s="113"/>
    </row>
    <row r="178" spans="2:56" x14ac:dyDescent="0.2">
      <c r="B178" s="113"/>
      <c r="C178" s="114"/>
      <c r="D178" s="114"/>
      <c r="E178" s="113"/>
      <c r="F178" s="113"/>
      <c r="G178" s="113"/>
      <c r="I178" s="113"/>
      <c r="J178" s="113"/>
      <c r="K178" s="113"/>
      <c r="M178" s="113"/>
      <c r="N178" s="113"/>
      <c r="O178" s="113"/>
      <c r="P178" s="113"/>
      <c r="R178" s="113"/>
      <c r="S178" s="113"/>
      <c r="T178" s="113"/>
      <c r="U178" s="113"/>
      <c r="V178" s="113"/>
      <c r="W178" s="113"/>
      <c r="X178" s="113"/>
      <c r="Z178" s="113"/>
      <c r="AA178" s="113"/>
      <c r="AB178" s="113"/>
      <c r="AC178" s="113"/>
      <c r="AD178" s="113"/>
      <c r="AE178" s="113"/>
      <c r="AF178" s="113"/>
      <c r="AG178" s="113"/>
      <c r="AH178" s="113"/>
      <c r="AI178" s="113"/>
      <c r="AJ178" s="113"/>
      <c r="AK178" s="113"/>
      <c r="AL178" s="113"/>
      <c r="AM178" s="113"/>
      <c r="AN178" s="113"/>
      <c r="AO178" s="113"/>
      <c r="AP178" s="113"/>
      <c r="AQ178" s="113"/>
      <c r="AR178" s="113"/>
      <c r="AS178" s="113"/>
      <c r="AT178" s="113"/>
      <c r="AU178" s="113"/>
      <c r="AV178" s="113"/>
      <c r="AW178" s="113"/>
      <c r="AX178" s="113"/>
      <c r="AY178" s="113"/>
      <c r="AZ178" s="113"/>
      <c r="BA178" s="113"/>
      <c r="BB178" s="113"/>
      <c r="BC178" s="113"/>
      <c r="BD178" s="113"/>
    </row>
    <row r="179" spans="2:56" x14ac:dyDescent="0.2">
      <c r="B179" s="113"/>
      <c r="C179" s="114"/>
      <c r="D179" s="114"/>
      <c r="E179" s="113"/>
      <c r="F179" s="113"/>
      <c r="G179" s="113"/>
      <c r="I179" s="113"/>
      <c r="J179" s="113"/>
      <c r="K179" s="113"/>
      <c r="M179" s="113"/>
      <c r="N179" s="113"/>
      <c r="O179" s="113"/>
      <c r="P179" s="113"/>
      <c r="R179" s="113"/>
      <c r="S179" s="113"/>
      <c r="T179" s="113"/>
      <c r="U179" s="113"/>
      <c r="V179" s="113"/>
      <c r="W179" s="113"/>
      <c r="X179" s="113"/>
      <c r="Z179" s="113"/>
      <c r="AA179" s="113"/>
      <c r="AB179" s="113"/>
      <c r="AC179" s="113"/>
      <c r="AD179" s="113"/>
      <c r="AE179" s="113"/>
      <c r="AF179" s="113"/>
      <c r="AG179" s="113"/>
      <c r="AH179" s="113"/>
      <c r="AI179" s="113"/>
      <c r="AJ179" s="113"/>
      <c r="AK179" s="113"/>
      <c r="AL179" s="113"/>
      <c r="AM179" s="113"/>
      <c r="AN179" s="113"/>
      <c r="AO179" s="113"/>
      <c r="AP179" s="113"/>
      <c r="AQ179" s="113"/>
      <c r="AR179" s="113"/>
      <c r="AS179" s="113"/>
      <c r="AT179" s="113"/>
      <c r="AU179" s="113"/>
      <c r="AV179" s="113"/>
      <c r="AW179" s="113"/>
      <c r="AX179" s="113"/>
      <c r="AY179" s="113"/>
      <c r="AZ179" s="113"/>
      <c r="BA179" s="113"/>
      <c r="BB179" s="113"/>
      <c r="BC179" s="113"/>
      <c r="BD179" s="113"/>
    </row>
    <row r="180" spans="2:56" x14ac:dyDescent="0.2">
      <c r="B180" s="113"/>
      <c r="C180" s="114"/>
      <c r="D180" s="114"/>
      <c r="E180" s="113"/>
      <c r="F180" s="113"/>
      <c r="G180" s="113"/>
      <c r="I180" s="113"/>
      <c r="J180" s="113"/>
      <c r="K180" s="113"/>
      <c r="M180" s="113"/>
      <c r="N180" s="113"/>
      <c r="O180" s="113"/>
      <c r="P180" s="113"/>
      <c r="R180" s="113"/>
      <c r="S180" s="113"/>
      <c r="T180" s="113"/>
      <c r="U180" s="113"/>
      <c r="V180" s="113"/>
      <c r="W180" s="113"/>
      <c r="X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</row>
    <row r="181" spans="2:56" x14ac:dyDescent="0.2">
      <c r="B181" s="113"/>
      <c r="C181" s="114"/>
      <c r="D181" s="114"/>
      <c r="E181" s="113"/>
      <c r="F181" s="113"/>
      <c r="G181" s="113"/>
      <c r="I181" s="113"/>
      <c r="J181" s="113"/>
      <c r="K181" s="113"/>
      <c r="M181" s="113"/>
      <c r="N181" s="113"/>
      <c r="O181" s="113"/>
      <c r="P181" s="113"/>
      <c r="R181" s="113"/>
      <c r="S181" s="113"/>
      <c r="T181" s="113"/>
      <c r="U181" s="113"/>
      <c r="V181" s="113"/>
      <c r="W181" s="113"/>
      <c r="X181" s="113"/>
      <c r="Z181" s="113"/>
      <c r="AA181" s="113"/>
      <c r="AB181" s="113"/>
      <c r="AC181" s="113"/>
      <c r="AD181" s="113"/>
      <c r="AE181" s="113"/>
      <c r="AF181" s="113"/>
      <c r="AG181" s="113"/>
      <c r="AH181" s="113"/>
      <c r="AI181" s="113"/>
      <c r="AJ181" s="113"/>
      <c r="AK181" s="113"/>
      <c r="AL181" s="113"/>
      <c r="AM181" s="113"/>
      <c r="AN181" s="113"/>
      <c r="AO181" s="113"/>
      <c r="AP181" s="113"/>
      <c r="AQ181" s="113"/>
      <c r="AR181" s="113"/>
      <c r="AS181" s="113"/>
      <c r="AT181" s="113"/>
      <c r="AU181" s="113"/>
      <c r="AV181" s="113"/>
      <c r="AW181" s="113"/>
      <c r="AX181" s="113"/>
      <c r="AY181" s="113"/>
      <c r="AZ181" s="113"/>
      <c r="BA181" s="113"/>
      <c r="BB181" s="113"/>
      <c r="BC181" s="113"/>
      <c r="BD181" s="113"/>
    </row>
    <row r="182" spans="2:56" x14ac:dyDescent="0.2">
      <c r="B182" s="113"/>
      <c r="C182" s="114"/>
      <c r="D182" s="114"/>
      <c r="E182" s="113"/>
      <c r="F182" s="113"/>
      <c r="G182" s="113"/>
      <c r="I182" s="113"/>
      <c r="J182" s="113"/>
      <c r="K182" s="113"/>
      <c r="M182" s="113"/>
      <c r="N182" s="113"/>
      <c r="O182" s="113"/>
      <c r="P182" s="113"/>
      <c r="R182" s="113"/>
      <c r="S182" s="113"/>
      <c r="T182" s="113"/>
      <c r="U182" s="113"/>
      <c r="V182" s="113"/>
      <c r="W182" s="113"/>
      <c r="X182" s="113"/>
      <c r="Z182" s="113"/>
      <c r="AA182" s="113"/>
      <c r="AB182" s="113"/>
      <c r="AC182" s="113"/>
      <c r="AD182" s="113"/>
      <c r="AE182" s="113"/>
      <c r="AF182" s="113"/>
      <c r="AG182" s="113"/>
      <c r="AH182" s="113"/>
      <c r="AI182" s="113"/>
      <c r="AJ182" s="113"/>
      <c r="AK182" s="113"/>
      <c r="AL182" s="113"/>
      <c r="AM182" s="113"/>
      <c r="AN182" s="113"/>
      <c r="AO182" s="113"/>
      <c r="AP182" s="113"/>
      <c r="AQ182" s="113"/>
      <c r="AR182" s="113"/>
      <c r="AS182" s="113"/>
      <c r="AT182" s="113"/>
      <c r="AU182" s="113"/>
      <c r="AV182" s="113"/>
      <c r="AW182" s="113"/>
      <c r="AX182" s="113"/>
      <c r="AY182" s="113"/>
      <c r="AZ182" s="113"/>
      <c r="BA182" s="113"/>
      <c r="BB182" s="113"/>
      <c r="BC182" s="113"/>
      <c r="BD182" s="113"/>
    </row>
    <row r="183" spans="2:56" x14ac:dyDescent="0.2">
      <c r="B183" s="113"/>
      <c r="C183" s="114"/>
      <c r="D183" s="114"/>
      <c r="E183" s="113"/>
      <c r="F183" s="113"/>
      <c r="G183" s="113"/>
      <c r="I183" s="113"/>
      <c r="J183" s="113"/>
      <c r="K183" s="113"/>
      <c r="M183" s="113"/>
      <c r="N183" s="113"/>
      <c r="O183" s="113"/>
      <c r="P183" s="113"/>
      <c r="R183" s="113"/>
      <c r="S183" s="113"/>
      <c r="T183" s="113"/>
      <c r="U183" s="113"/>
      <c r="V183" s="113"/>
      <c r="W183" s="113"/>
      <c r="X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  <c r="AR183" s="113"/>
      <c r="AS183" s="113"/>
      <c r="AT183" s="113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</row>
    <row r="184" spans="2:56" x14ac:dyDescent="0.2">
      <c r="B184" s="113"/>
      <c r="C184" s="114"/>
      <c r="D184" s="114"/>
      <c r="E184" s="113"/>
      <c r="F184" s="113"/>
      <c r="G184" s="113"/>
      <c r="I184" s="113"/>
      <c r="J184" s="113"/>
      <c r="K184" s="113"/>
      <c r="M184" s="113"/>
      <c r="N184" s="113"/>
      <c r="O184" s="113"/>
      <c r="P184" s="113"/>
      <c r="R184" s="113"/>
      <c r="S184" s="113"/>
      <c r="T184" s="113"/>
      <c r="U184" s="113"/>
      <c r="V184" s="113"/>
      <c r="W184" s="113"/>
      <c r="X184" s="113"/>
      <c r="Z184" s="113"/>
      <c r="AA184" s="113"/>
      <c r="AB184" s="113"/>
      <c r="AC184" s="113"/>
      <c r="AD184" s="113"/>
      <c r="AE184" s="113"/>
      <c r="AF184" s="113"/>
      <c r="AG184" s="113"/>
      <c r="AH184" s="113"/>
      <c r="AI184" s="113"/>
      <c r="AJ184" s="113"/>
      <c r="AK184" s="113"/>
      <c r="AL184" s="113"/>
      <c r="AM184" s="113"/>
      <c r="AN184" s="113"/>
      <c r="AO184" s="113"/>
      <c r="AP184" s="113"/>
      <c r="AQ184" s="113"/>
      <c r="AR184" s="113"/>
      <c r="AS184" s="113"/>
      <c r="AT184" s="113"/>
      <c r="AU184" s="113"/>
      <c r="AV184" s="113"/>
      <c r="AW184" s="113"/>
      <c r="AX184" s="113"/>
      <c r="AY184" s="113"/>
      <c r="AZ184" s="113"/>
      <c r="BA184" s="113"/>
      <c r="BB184" s="113"/>
      <c r="BC184" s="113"/>
      <c r="BD184" s="113"/>
    </row>
    <row r="185" spans="2:56" x14ac:dyDescent="0.2">
      <c r="B185" s="113"/>
      <c r="C185" s="114"/>
      <c r="D185" s="114"/>
      <c r="E185" s="113"/>
      <c r="F185" s="113"/>
      <c r="G185" s="113"/>
      <c r="I185" s="113"/>
      <c r="J185" s="113"/>
      <c r="K185" s="113"/>
      <c r="M185" s="113"/>
      <c r="N185" s="113"/>
      <c r="O185" s="113"/>
      <c r="P185" s="113"/>
      <c r="R185" s="113"/>
      <c r="S185" s="113"/>
      <c r="T185" s="113"/>
      <c r="U185" s="113"/>
      <c r="V185" s="113"/>
      <c r="W185" s="113"/>
      <c r="X185" s="113"/>
      <c r="Z185" s="113"/>
      <c r="AA185" s="113"/>
      <c r="AB185" s="113"/>
      <c r="AC185" s="113"/>
      <c r="AD185" s="113"/>
      <c r="AE185" s="113"/>
      <c r="AF185" s="113"/>
      <c r="AG185" s="113"/>
      <c r="AH185" s="113"/>
      <c r="AI185" s="113"/>
      <c r="AJ185" s="113"/>
      <c r="AK185" s="113"/>
      <c r="AL185" s="113"/>
      <c r="AM185" s="113"/>
      <c r="AN185" s="113"/>
      <c r="AO185" s="113"/>
      <c r="AP185" s="113"/>
      <c r="AQ185" s="113"/>
      <c r="AR185" s="113"/>
      <c r="AS185" s="113"/>
      <c r="AT185" s="113"/>
      <c r="AU185" s="113"/>
      <c r="AV185" s="113"/>
      <c r="AW185" s="113"/>
      <c r="AX185" s="113"/>
      <c r="AY185" s="113"/>
      <c r="AZ185" s="113"/>
      <c r="BA185" s="113"/>
      <c r="BB185" s="113"/>
      <c r="BC185" s="113"/>
      <c r="BD185" s="113"/>
    </row>
    <row r="186" spans="2:56" x14ac:dyDescent="0.2">
      <c r="B186" s="113"/>
      <c r="C186" s="114"/>
      <c r="D186" s="114"/>
      <c r="E186" s="113"/>
      <c r="F186" s="113"/>
      <c r="G186" s="113"/>
      <c r="I186" s="113"/>
      <c r="J186" s="113"/>
      <c r="K186" s="113"/>
      <c r="M186" s="113"/>
      <c r="N186" s="113"/>
      <c r="O186" s="113"/>
      <c r="P186" s="113"/>
      <c r="R186" s="113"/>
      <c r="S186" s="113"/>
      <c r="T186" s="113"/>
      <c r="U186" s="113"/>
      <c r="V186" s="113"/>
      <c r="W186" s="113"/>
      <c r="X186" s="113"/>
      <c r="Z186" s="113"/>
      <c r="AA186" s="113"/>
      <c r="AB186" s="113"/>
      <c r="AC186" s="113"/>
      <c r="AD186" s="113"/>
      <c r="AE186" s="113"/>
      <c r="AF186" s="113"/>
      <c r="AG186" s="113"/>
      <c r="AH186" s="113"/>
      <c r="AI186" s="113"/>
      <c r="AJ186" s="113"/>
      <c r="AK186" s="113"/>
      <c r="AL186" s="113"/>
      <c r="AM186" s="113"/>
      <c r="AN186" s="113"/>
      <c r="AO186" s="113"/>
      <c r="AP186" s="113"/>
      <c r="AQ186" s="113"/>
      <c r="AR186" s="113"/>
      <c r="AS186" s="113"/>
      <c r="AT186" s="113"/>
      <c r="AU186" s="113"/>
      <c r="AV186" s="113"/>
      <c r="AW186" s="113"/>
      <c r="AX186" s="113"/>
      <c r="AY186" s="113"/>
      <c r="AZ186" s="113"/>
      <c r="BA186" s="113"/>
      <c r="BB186" s="113"/>
      <c r="BC186" s="113"/>
      <c r="BD186" s="113"/>
    </row>
    <row r="187" spans="2:56" x14ac:dyDescent="0.2">
      <c r="B187" s="113"/>
      <c r="C187" s="114"/>
      <c r="D187" s="114"/>
      <c r="E187" s="113"/>
      <c r="F187" s="113"/>
      <c r="G187" s="113"/>
      <c r="I187" s="113"/>
      <c r="J187" s="113"/>
      <c r="K187" s="113"/>
      <c r="M187" s="113"/>
      <c r="N187" s="113"/>
      <c r="O187" s="113"/>
      <c r="P187" s="113"/>
      <c r="R187" s="113"/>
      <c r="S187" s="113"/>
      <c r="T187" s="113"/>
      <c r="U187" s="113"/>
      <c r="V187" s="113"/>
      <c r="W187" s="113"/>
      <c r="X187" s="113"/>
      <c r="Z187" s="113"/>
      <c r="AA187" s="113"/>
      <c r="AB187" s="113"/>
      <c r="AC187" s="113"/>
      <c r="AD187" s="113"/>
      <c r="AE187" s="113"/>
      <c r="AF187" s="113"/>
      <c r="AG187" s="113"/>
      <c r="AH187" s="113"/>
      <c r="AI187" s="113"/>
      <c r="AJ187" s="113"/>
      <c r="AK187" s="113"/>
      <c r="AL187" s="113"/>
      <c r="AM187" s="113"/>
      <c r="AN187" s="113"/>
      <c r="AO187" s="113"/>
      <c r="AP187" s="113"/>
      <c r="AQ187" s="113"/>
      <c r="AR187" s="113"/>
      <c r="AS187" s="113"/>
      <c r="AT187" s="113"/>
      <c r="AU187" s="113"/>
      <c r="AV187" s="113"/>
      <c r="AW187" s="113"/>
      <c r="AX187" s="113"/>
      <c r="AY187" s="113"/>
      <c r="AZ187" s="113"/>
      <c r="BA187" s="113"/>
      <c r="BB187" s="113"/>
      <c r="BC187" s="113"/>
      <c r="BD187" s="113"/>
    </row>
    <row r="188" spans="2:56" x14ac:dyDescent="0.2">
      <c r="B188" s="113"/>
      <c r="C188" s="114"/>
      <c r="D188" s="114"/>
      <c r="E188" s="113"/>
      <c r="F188" s="113"/>
      <c r="G188" s="113"/>
      <c r="I188" s="113"/>
      <c r="J188" s="113"/>
      <c r="K188" s="113"/>
      <c r="M188" s="113"/>
      <c r="N188" s="113"/>
      <c r="O188" s="113"/>
      <c r="P188" s="113"/>
      <c r="R188" s="113"/>
      <c r="S188" s="113"/>
      <c r="T188" s="113"/>
      <c r="U188" s="113"/>
      <c r="V188" s="113"/>
      <c r="W188" s="113"/>
      <c r="X188" s="113"/>
      <c r="Z188" s="113"/>
      <c r="AA188" s="113"/>
      <c r="AB188" s="113"/>
      <c r="AC188" s="113"/>
      <c r="AD188" s="113"/>
      <c r="AE188" s="113"/>
      <c r="AF188" s="113"/>
      <c r="AG188" s="113"/>
      <c r="AH188" s="113"/>
      <c r="AI188" s="113"/>
      <c r="AJ188" s="113"/>
      <c r="AK188" s="113"/>
      <c r="AL188" s="113"/>
      <c r="AM188" s="113"/>
      <c r="AN188" s="113"/>
      <c r="AO188" s="113"/>
      <c r="AP188" s="113"/>
      <c r="AQ188" s="113"/>
      <c r="AR188" s="113"/>
      <c r="AS188" s="113"/>
      <c r="AT188" s="113"/>
      <c r="AU188" s="113"/>
      <c r="AV188" s="113"/>
      <c r="AW188" s="113"/>
      <c r="AX188" s="113"/>
      <c r="AY188" s="113"/>
      <c r="AZ188" s="113"/>
      <c r="BA188" s="113"/>
      <c r="BB188" s="113"/>
      <c r="BC188" s="113"/>
      <c r="BD188" s="113"/>
    </row>
    <row r="189" spans="2:56" x14ac:dyDescent="0.2">
      <c r="B189" s="113"/>
      <c r="C189" s="114"/>
      <c r="D189" s="114"/>
      <c r="E189" s="113"/>
      <c r="F189" s="113"/>
      <c r="G189" s="113"/>
      <c r="I189" s="113"/>
      <c r="J189" s="113"/>
      <c r="K189" s="113"/>
      <c r="M189" s="113"/>
      <c r="N189" s="113"/>
      <c r="O189" s="113"/>
      <c r="P189" s="113"/>
      <c r="R189" s="113"/>
      <c r="S189" s="113"/>
      <c r="T189" s="113"/>
      <c r="U189" s="113"/>
      <c r="V189" s="113"/>
      <c r="W189" s="113"/>
      <c r="X189" s="113"/>
      <c r="Z189" s="113"/>
      <c r="AA189" s="113"/>
      <c r="AB189" s="113"/>
      <c r="AC189" s="113"/>
      <c r="AD189" s="113"/>
      <c r="AE189" s="113"/>
      <c r="AF189" s="113"/>
      <c r="AG189" s="113"/>
      <c r="AH189" s="113"/>
      <c r="AI189" s="113"/>
      <c r="AJ189" s="113"/>
      <c r="AK189" s="113"/>
      <c r="AL189" s="113"/>
      <c r="AM189" s="113"/>
      <c r="AN189" s="113"/>
      <c r="AO189" s="113"/>
      <c r="AP189" s="113"/>
      <c r="AQ189" s="113"/>
      <c r="AR189" s="113"/>
      <c r="AS189" s="113"/>
      <c r="AT189" s="113"/>
      <c r="AU189" s="113"/>
      <c r="AV189" s="113"/>
      <c r="AW189" s="113"/>
      <c r="AX189" s="113"/>
      <c r="AY189" s="113"/>
      <c r="AZ189" s="113"/>
      <c r="BA189" s="113"/>
      <c r="BB189" s="113"/>
      <c r="BC189" s="113"/>
      <c r="BD189" s="113"/>
    </row>
    <row r="190" spans="2:56" x14ac:dyDescent="0.2">
      <c r="B190" s="113"/>
      <c r="C190" s="114"/>
      <c r="D190" s="114"/>
      <c r="E190" s="113"/>
      <c r="F190" s="113"/>
      <c r="G190" s="113"/>
      <c r="I190" s="113"/>
      <c r="J190" s="113"/>
      <c r="K190" s="113"/>
      <c r="M190" s="113"/>
      <c r="N190" s="113"/>
      <c r="O190" s="113"/>
      <c r="P190" s="113"/>
      <c r="R190" s="113"/>
      <c r="S190" s="113"/>
      <c r="T190" s="113"/>
      <c r="U190" s="113"/>
      <c r="V190" s="113"/>
      <c r="W190" s="113"/>
      <c r="X190" s="113"/>
      <c r="Z190" s="113"/>
      <c r="AA190" s="113"/>
      <c r="AB190" s="113"/>
      <c r="AC190" s="113"/>
      <c r="AD190" s="113"/>
      <c r="AE190" s="113"/>
      <c r="AF190" s="113"/>
      <c r="AG190" s="113"/>
      <c r="AH190" s="113"/>
      <c r="AI190" s="113"/>
      <c r="AJ190" s="113"/>
      <c r="AK190" s="113"/>
      <c r="AL190" s="113"/>
      <c r="AM190" s="113"/>
      <c r="AN190" s="113"/>
      <c r="AO190" s="113"/>
      <c r="AP190" s="113"/>
      <c r="AQ190" s="113"/>
      <c r="AR190" s="113"/>
      <c r="AS190" s="113"/>
      <c r="AT190" s="113"/>
      <c r="AU190" s="113"/>
      <c r="AV190" s="113"/>
      <c r="AW190" s="113"/>
      <c r="AX190" s="113"/>
      <c r="AY190" s="113"/>
      <c r="AZ190" s="113"/>
      <c r="BA190" s="113"/>
      <c r="BB190" s="113"/>
      <c r="BC190" s="113"/>
      <c r="BD190" s="113"/>
    </row>
    <row r="191" spans="2:56" x14ac:dyDescent="0.2">
      <c r="B191" s="113"/>
      <c r="C191" s="114"/>
      <c r="D191" s="114"/>
      <c r="E191" s="113"/>
      <c r="F191" s="113"/>
      <c r="G191" s="113"/>
      <c r="I191" s="113"/>
      <c r="J191" s="113"/>
      <c r="K191" s="113"/>
      <c r="M191" s="113"/>
      <c r="N191" s="113"/>
      <c r="O191" s="113"/>
      <c r="P191" s="113"/>
      <c r="R191" s="113"/>
      <c r="S191" s="113"/>
      <c r="T191" s="113"/>
      <c r="U191" s="113"/>
      <c r="V191" s="113"/>
      <c r="W191" s="113"/>
      <c r="X191" s="113"/>
      <c r="Z191" s="113"/>
      <c r="AA191" s="113"/>
      <c r="AB191" s="113"/>
      <c r="AC191" s="113"/>
      <c r="AD191" s="113"/>
      <c r="AE191" s="113"/>
      <c r="AF191" s="113"/>
      <c r="AG191" s="113"/>
      <c r="AH191" s="113"/>
      <c r="AI191" s="113"/>
      <c r="AJ191" s="113"/>
      <c r="AK191" s="113"/>
      <c r="AL191" s="113"/>
      <c r="AM191" s="113"/>
      <c r="AN191" s="113"/>
      <c r="AO191" s="113"/>
      <c r="AP191" s="113"/>
      <c r="AQ191" s="113"/>
      <c r="AR191" s="113"/>
      <c r="AS191" s="113"/>
      <c r="AT191" s="113"/>
      <c r="AU191" s="113"/>
      <c r="AV191" s="113"/>
      <c r="AW191" s="113"/>
      <c r="AX191" s="113"/>
      <c r="AY191" s="113"/>
      <c r="AZ191" s="113"/>
      <c r="BA191" s="113"/>
      <c r="BB191" s="113"/>
      <c r="BC191" s="113"/>
      <c r="BD191" s="113"/>
    </row>
    <row r="192" spans="2:56" x14ac:dyDescent="0.2">
      <c r="B192" s="113"/>
      <c r="C192" s="114"/>
      <c r="D192" s="114"/>
      <c r="E192" s="113"/>
      <c r="F192" s="113"/>
      <c r="G192" s="113"/>
      <c r="I192" s="113"/>
      <c r="J192" s="113"/>
      <c r="K192" s="113"/>
      <c r="M192" s="113"/>
      <c r="N192" s="113"/>
      <c r="O192" s="113"/>
      <c r="P192" s="113"/>
      <c r="R192" s="113"/>
      <c r="S192" s="113"/>
      <c r="T192" s="113"/>
      <c r="U192" s="113"/>
      <c r="V192" s="113"/>
      <c r="W192" s="113"/>
      <c r="X192" s="113"/>
      <c r="Z192" s="113"/>
      <c r="AA192" s="113"/>
      <c r="AB192" s="113"/>
      <c r="AC192" s="113"/>
      <c r="AD192" s="113"/>
      <c r="AE192" s="113"/>
      <c r="AF192" s="113"/>
      <c r="AG192" s="113"/>
      <c r="AH192" s="113"/>
      <c r="AI192" s="113"/>
      <c r="AJ192" s="113"/>
      <c r="AK192" s="113"/>
      <c r="AL192" s="113"/>
      <c r="AM192" s="113"/>
      <c r="AN192" s="113"/>
      <c r="AO192" s="113"/>
      <c r="AP192" s="113"/>
      <c r="AQ192" s="113"/>
      <c r="AR192" s="113"/>
      <c r="AS192" s="113"/>
      <c r="AT192" s="113"/>
      <c r="AU192" s="113"/>
      <c r="AV192" s="113"/>
      <c r="AW192" s="113"/>
      <c r="AX192" s="113"/>
      <c r="AY192" s="113"/>
      <c r="AZ192" s="113"/>
      <c r="BA192" s="113"/>
      <c r="BB192" s="113"/>
      <c r="BC192" s="113"/>
      <c r="BD192" s="113"/>
    </row>
    <row r="193" spans="2:56" x14ac:dyDescent="0.2">
      <c r="B193" s="113"/>
      <c r="C193" s="114"/>
      <c r="D193" s="114"/>
      <c r="E193" s="113"/>
      <c r="F193" s="113"/>
      <c r="G193" s="113"/>
      <c r="I193" s="113"/>
      <c r="J193" s="113"/>
      <c r="K193" s="113"/>
      <c r="M193" s="113"/>
      <c r="N193" s="113"/>
      <c r="O193" s="113"/>
      <c r="P193" s="113"/>
      <c r="R193" s="113"/>
      <c r="S193" s="113"/>
      <c r="T193" s="113"/>
      <c r="U193" s="113"/>
      <c r="V193" s="113"/>
      <c r="W193" s="113"/>
      <c r="X193" s="113"/>
      <c r="Z193" s="113"/>
      <c r="AA193" s="113"/>
      <c r="AB193" s="113"/>
      <c r="AC193" s="113"/>
      <c r="AD193" s="113"/>
      <c r="AE193" s="113"/>
      <c r="AF193" s="113"/>
      <c r="AG193" s="113"/>
      <c r="AH193" s="113"/>
      <c r="AI193" s="113"/>
      <c r="AJ193" s="113"/>
      <c r="AK193" s="113"/>
      <c r="AL193" s="113"/>
      <c r="AM193" s="113"/>
      <c r="AN193" s="113"/>
      <c r="AO193" s="113"/>
      <c r="AP193" s="113"/>
      <c r="AQ193" s="113"/>
      <c r="AR193" s="113"/>
      <c r="AS193" s="113"/>
      <c r="AT193" s="113"/>
      <c r="AU193" s="113"/>
      <c r="AV193" s="113"/>
      <c r="AW193" s="113"/>
      <c r="AX193" s="113"/>
      <c r="AY193" s="113"/>
      <c r="AZ193" s="113"/>
      <c r="BA193" s="113"/>
      <c r="BB193" s="113"/>
      <c r="BC193" s="113"/>
      <c r="BD193" s="113"/>
    </row>
    <row r="194" spans="2:56" x14ac:dyDescent="0.2">
      <c r="B194" s="113"/>
      <c r="C194" s="114"/>
      <c r="D194" s="114"/>
      <c r="E194" s="113"/>
      <c r="F194" s="113"/>
      <c r="G194" s="113"/>
      <c r="I194" s="113"/>
      <c r="J194" s="113"/>
      <c r="K194" s="113"/>
      <c r="M194" s="113"/>
      <c r="N194" s="113"/>
      <c r="O194" s="113"/>
      <c r="P194" s="113"/>
      <c r="R194" s="113"/>
      <c r="S194" s="113"/>
      <c r="T194" s="113"/>
      <c r="U194" s="113"/>
      <c r="V194" s="113"/>
      <c r="W194" s="113"/>
      <c r="X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113"/>
      <c r="AO194" s="113"/>
      <c r="AP194" s="113"/>
      <c r="AQ194" s="113"/>
      <c r="AR194" s="113"/>
      <c r="AS194" s="113"/>
      <c r="AT194" s="113"/>
      <c r="AU194" s="113"/>
      <c r="AV194" s="113"/>
      <c r="AW194" s="113"/>
      <c r="AX194" s="113"/>
      <c r="AY194" s="113"/>
      <c r="AZ194" s="113"/>
      <c r="BA194" s="113"/>
      <c r="BB194" s="113"/>
      <c r="BC194" s="113"/>
      <c r="BD194" s="113"/>
    </row>
    <row r="195" spans="2:56" x14ac:dyDescent="0.2">
      <c r="B195" s="113"/>
      <c r="C195" s="114"/>
      <c r="D195" s="114"/>
      <c r="E195" s="113"/>
      <c r="F195" s="113"/>
      <c r="G195" s="113"/>
      <c r="I195" s="113"/>
      <c r="J195" s="113"/>
      <c r="K195" s="113"/>
      <c r="M195" s="113"/>
      <c r="N195" s="113"/>
      <c r="O195" s="113"/>
      <c r="P195" s="113"/>
      <c r="R195" s="113"/>
      <c r="S195" s="113"/>
      <c r="T195" s="113"/>
      <c r="U195" s="113"/>
      <c r="V195" s="113"/>
      <c r="W195" s="113"/>
      <c r="X195" s="113"/>
      <c r="Z195" s="113"/>
      <c r="AA195" s="113"/>
      <c r="AB195" s="113"/>
      <c r="AC195" s="113"/>
      <c r="AD195" s="113"/>
      <c r="AE195" s="113"/>
      <c r="AF195" s="113"/>
      <c r="AG195" s="113"/>
      <c r="AH195" s="113"/>
      <c r="AI195" s="113"/>
      <c r="AJ195" s="113"/>
      <c r="AK195" s="113"/>
      <c r="AL195" s="113"/>
      <c r="AM195" s="113"/>
      <c r="AN195" s="113"/>
      <c r="AO195" s="113"/>
      <c r="AP195" s="113"/>
      <c r="AQ195" s="113"/>
      <c r="AR195" s="113"/>
      <c r="AS195" s="113"/>
      <c r="AT195" s="113"/>
      <c r="AU195" s="113"/>
      <c r="AV195" s="113"/>
      <c r="AW195" s="113"/>
      <c r="AX195" s="113"/>
      <c r="AY195" s="113"/>
      <c r="AZ195" s="113"/>
      <c r="BA195" s="113"/>
      <c r="BB195" s="113"/>
      <c r="BC195" s="113"/>
      <c r="BD195" s="113"/>
    </row>
    <row r="196" spans="2:56" x14ac:dyDescent="0.2">
      <c r="B196" s="113"/>
      <c r="C196" s="114"/>
      <c r="D196" s="114"/>
      <c r="E196" s="113"/>
      <c r="F196" s="113"/>
      <c r="G196" s="113"/>
      <c r="I196" s="113"/>
      <c r="J196" s="113"/>
      <c r="K196" s="113"/>
      <c r="M196" s="113"/>
      <c r="N196" s="113"/>
      <c r="O196" s="113"/>
      <c r="P196" s="113"/>
      <c r="R196" s="113"/>
      <c r="S196" s="113"/>
      <c r="T196" s="113"/>
      <c r="U196" s="113"/>
      <c r="V196" s="113"/>
      <c r="W196" s="113"/>
      <c r="X196" s="113"/>
      <c r="Z196" s="113"/>
      <c r="AA196" s="113"/>
      <c r="AB196" s="113"/>
      <c r="AC196" s="113"/>
      <c r="AD196" s="113"/>
      <c r="AE196" s="113"/>
      <c r="AF196" s="113"/>
      <c r="AG196" s="113"/>
      <c r="AH196" s="113"/>
      <c r="AI196" s="113"/>
      <c r="AJ196" s="113"/>
      <c r="AK196" s="113"/>
      <c r="AL196" s="113"/>
      <c r="AM196" s="113"/>
      <c r="AN196" s="113"/>
      <c r="AO196" s="113"/>
      <c r="AP196" s="113"/>
      <c r="AQ196" s="113"/>
      <c r="AR196" s="113"/>
      <c r="AS196" s="113"/>
      <c r="AT196" s="113"/>
      <c r="AU196" s="113"/>
      <c r="AV196" s="113"/>
      <c r="AW196" s="113"/>
      <c r="AX196" s="113"/>
      <c r="AY196" s="113"/>
      <c r="AZ196" s="113"/>
      <c r="BA196" s="113"/>
      <c r="BB196" s="113"/>
      <c r="BC196" s="113"/>
      <c r="BD196" s="113"/>
    </row>
    <row r="197" spans="2:56" x14ac:dyDescent="0.2">
      <c r="B197" s="113"/>
      <c r="C197" s="114"/>
      <c r="D197" s="114"/>
      <c r="E197" s="113"/>
      <c r="F197" s="113"/>
      <c r="G197" s="113"/>
      <c r="I197" s="113"/>
      <c r="J197" s="113"/>
      <c r="K197" s="113"/>
      <c r="M197" s="113"/>
      <c r="N197" s="113"/>
      <c r="O197" s="113"/>
      <c r="P197" s="113"/>
      <c r="R197" s="113"/>
      <c r="S197" s="113"/>
      <c r="T197" s="113"/>
      <c r="U197" s="113"/>
      <c r="V197" s="113"/>
      <c r="W197" s="113"/>
      <c r="X197" s="113"/>
      <c r="Z197" s="113"/>
      <c r="AA197" s="113"/>
      <c r="AB197" s="113"/>
      <c r="AC197" s="113"/>
      <c r="AD197" s="113"/>
      <c r="AE197" s="113"/>
      <c r="AF197" s="113"/>
      <c r="AG197" s="113"/>
      <c r="AH197" s="113"/>
      <c r="AI197" s="113"/>
      <c r="AJ197" s="113"/>
      <c r="AK197" s="113"/>
      <c r="AL197" s="113"/>
      <c r="AM197" s="113"/>
      <c r="AN197" s="113"/>
      <c r="AO197" s="113"/>
      <c r="AP197" s="113"/>
      <c r="AQ197" s="113"/>
      <c r="AR197" s="113"/>
      <c r="AS197" s="113"/>
      <c r="AT197" s="113"/>
      <c r="AU197" s="113"/>
      <c r="AV197" s="113"/>
      <c r="AW197" s="113"/>
      <c r="AX197" s="113"/>
      <c r="AY197" s="113"/>
      <c r="AZ197" s="113"/>
      <c r="BA197" s="113"/>
      <c r="BB197" s="113"/>
      <c r="BC197" s="113"/>
      <c r="BD197" s="113"/>
    </row>
    <row r="198" spans="2:56" x14ac:dyDescent="0.2">
      <c r="B198" s="113"/>
      <c r="C198" s="114"/>
      <c r="D198" s="114"/>
      <c r="E198" s="113"/>
      <c r="F198" s="113"/>
      <c r="G198" s="113"/>
      <c r="I198" s="113"/>
      <c r="J198" s="113"/>
      <c r="K198" s="113"/>
      <c r="M198" s="113"/>
      <c r="N198" s="113"/>
      <c r="O198" s="113"/>
      <c r="P198" s="113"/>
      <c r="R198" s="113"/>
      <c r="S198" s="113"/>
      <c r="T198" s="113"/>
      <c r="U198" s="113"/>
      <c r="V198" s="113"/>
      <c r="W198" s="113"/>
      <c r="X198" s="113"/>
      <c r="Z198" s="113"/>
      <c r="AA198" s="113"/>
      <c r="AB198" s="113"/>
      <c r="AC198" s="113"/>
      <c r="AD198" s="113"/>
      <c r="AE198" s="113"/>
      <c r="AF198" s="113"/>
      <c r="AG198" s="113"/>
      <c r="AH198" s="113"/>
      <c r="AI198" s="113"/>
      <c r="AJ198" s="113"/>
      <c r="AK198" s="113"/>
      <c r="AL198" s="113"/>
      <c r="AM198" s="113"/>
      <c r="AN198" s="113"/>
      <c r="AO198" s="113"/>
      <c r="AP198" s="113"/>
      <c r="AQ198" s="113"/>
      <c r="AR198" s="113"/>
      <c r="AS198" s="113"/>
      <c r="AT198" s="113"/>
      <c r="AU198" s="113"/>
      <c r="AV198" s="113"/>
      <c r="AW198" s="113"/>
      <c r="AX198" s="113"/>
      <c r="AY198" s="113"/>
      <c r="AZ198" s="113"/>
      <c r="BA198" s="113"/>
      <c r="BB198" s="113"/>
      <c r="BC198" s="113"/>
      <c r="BD198" s="113"/>
    </row>
    <row r="199" spans="2:56" x14ac:dyDescent="0.2">
      <c r="B199" s="113"/>
      <c r="C199" s="114"/>
      <c r="D199" s="114"/>
      <c r="E199" s="113"/>
      <c r="F199" s="113"/>
      <c r="G199" s="113"/>
      <c r="I199" s="113"/>
      <c r="J199" s="113"/>
      <c r="K199" s="113"/>
      <c r="M199" s="113"/>
      <c r="N199" s="113"/>
      <c r="O199" s="113"/>
      <c r="P199" s="113"/>
      <c r="R199" s="113"/>
      <c r="S199" s="113"/>
      <c r="T199" s="113"/>
      <c r="U199" s="113"/>
      <c r="V199" s="113"/>
      <c r="W199" s="113"/>
      <c r="X199" s="113"/>
      <c r="Z199" s="113"/>
      <c r="AA199" s="113"/>
      <c r="AB199" s="113"/>
      <c r="AC199" s="113"/>
      <c r="AD199" s="113"/>
      <c r="AE199" s="113"/>
      <c r="AF199" s="113"/>
      <c r="AG199" s="113"/>
      <c r="AH199" s="113"/>
      <c r="AI199" s="113"/>
      <c r="AJ199" s="113"/>
      <c r="AK199" s="113"/>
      <c r="AL199" s="113"/>
      <c r="AM199" s="113"/>
      <c r="AN199" s="113"/>
      <c r="AO199" s="113"/>
      <c r="AP199" s="113"/>
      <c r="AQ199" s="113"/>
      <c r="AR199" s="113"/>
      <c r="AS199" s="113"/>
      <c r="AT199" s="113"/>
      <c r="AU199" s="113"/>
      <c r="AV199" s="113"/>
      <c r="AW199" s="113"/>
      <c r="AX199" s="113"/>
      <c r="AY199" s="113"/>
      <c r="AZ199" s="113"/>
      <c r="BA199" s="113"/>
      <c r="BB199" s="113"/>
      <c r="BC199" s="113"/>
      <c r="BD199" s="113"/>
    </row>
    <row r="200" spans="2:56" x14ac:dyDescent="0.2">
      <c r="B200" s="113"/>
      <c r="C200" s="114"/>
      <c r="D200" s="114"/>
      <c r="E200" s="113"/>
      <c r="F200" s="113"/>
      <c r="G200" s="113"/>
      <c r="I200" s="113"/>
      <c r="J200" s="113"/>
      <c r="K200" s="113"/>
      <c r="M200" s="113"/>
      <c r="N200" s="113"/>
      <c r="O200" s="113"/>
      <c r="P200" s="113"/>
      <c r="R200" s="113"/>
      <c r="S200" s="113"/>
      <c r="T200" s="113"/>
      <c r="U200" s="113"/>
      <c r="V200" s="113"/>
      <c r="W200" s="113"/>
      <c r="X200" s="113"/>
      <c r="Z200" s="113"/>
      <c r="AA200" s="113"/>
      <c r="AB200" s="113"/>
      <c r="AC200" s="113"/>
      <c r="AD200" s="113"/>
      <c r="AE200" s="113"/>
      <c r="AF200" s="113"/>
      <c r="AG200" s="113"/>
      <c r="AH200" s="113"/>
      <c r="AI200" s="113"/>
      <c r="AJ200" s="113"/>
      <c r="AK200" s="113"/>
      <c r="AL200" s="113"/>
      <c r="AM200" s="113"/>
      <c r="AN200" s="113"/>
      <c r="AO200" s="113"/>
      <c r="AP200" s="113"/>
      <c r="AQ200" s="113"/>
      <c r="AR200" s="113"/>
      <c r="AS200" s="113"/>
      <c r="AT200" s="113"/>
      <c r="AU200" s="113"/>
      <c r="AV200" s="113"/>
      <c r="AW200" s="113"/>
      <c r="AX200" s="113"/>
      <c r="AY200" s="113"/>
      <c r="AZ200" s="113"/>
      <c r="BA200" s="113"/>
      <c r="BB200" s="113"/>
      <c r="BC200" s="113"/>
      <c r="BD200" s="113"/>
    </row>
    <row r="201" spans="2:56" x14ac:dyDescent="0.2">
      <c r="B201" s="113"/>
      <c r="C201" s="114"/>
      <c r="D201" s="114"/>
      <c r="E201" s="113"/>
      <c r="F201" s="113"/>
      <c r="G201" s="113"/>
      <c r="I201" s="113"/>
      <c r="J201" s="113"/>
      <c r="K201" s="113"/>
      <c r="M201" s="113"/>
      <c r="N201" s="113"/>
      <c r="O201" s="113"/>
      <c r="P201" s="113"/>
      <c r="R201" s="113"/>
      <c r="S201" s="113"/>
      <c r="T201" s="113"/>
      <c r="U201" s="113"/>
      <c r="V201" s="113"/>
      <c r="W201" s="113"/>
      <c r="X201" s="113"/>
      <c r="Z201" s="113"/>
      <c r="AA201" s="113"/>
      <c r="AB201" s="113"/>
      <c r="AC201" s="113"/>
      <c r="AD201" s="113"/>
      <c r="AE201" s="113"/>
      <c r="AF201" s="113"/>
      <c r="AG201" s="113"/>
      <c r="AH201" s="113"/>
      <c r="AI201" s="113"/>
      <c r="AJ201" s="113"/>
      <c r="AK201" s="113"/>
      <c r="AL201" s="113"/>
      <c r="AM201" s="113"/>
      <c r="AN201" s="113"/>
      <c r="AO201" s="113"/>
      <c r="AP201" s="113"/>
      <c r="AQ201" s="113"/>
      <c r="AR201" s="113"/>
      <c r="AS201" s="113"/>
      <c r="AT201" s="113"/>
      <c r="AU201" s="113"/>
      <c r="AV201" s="113"/>
      <c r="AW201" s="113"/>
      <c r="AX201" s="113"/>
      <c r="AY201" s="113"/>
      <c r="AZ201" s="113"/>
      <c r="BA201" s="113"/>
      <c r="BB201" s="113"/>
      <c r="BC201" s="113"/>
      <c r="BD201" s="113"/>
    </row>
    <row r="202" spans="2:56" x14ac:dyDescent="0.2">
      <c r="B202" s="113"/>
      <c r="C202" s="114"/>
      <c r="D202" s="114"/>
      <c r="E202" s="113"/>
      <c r="F202" s="113"/>
      <c r="G202" s="113"/>
      <c r="I202" s="113"/>
      <c r="J202" s="113"/>
      <c r="K202" s="113"/>
      <c r="M202" s="113"/>
      <c r="N202" s="113"/>
      <c r="O202" s="113"/>
      <c r="P202" s="113"/>
      <c r="R202" s="113"/>
      <c r="S202" s="113"/>
      <c r="T202" s="113"/>
      <c r="U202" s="113"/>
      <c r="V202" s="113"/>
      <c r="W202" s="113"/>
      <c r="X202" s="113"/>
      <c r="Z202" s="113"/>
      <c r="AA202" s="113"/>
      <c r="AB202" s="113"/>
      <c r="AC202" s="113"/>
      <c r="AD202" s="113"/>
      <c r="AE202" s="113"/>
      <c r="AF202" s="113"/>
      <c r="AG202" s="113"/>
      <c r="AH202" s="113"/>
      <c r="AI202" s="113"/>
      <c r="AJ202" s="113"/>
      <c r="AK202" s="113"/>
      <c r="AL202" s="113"/>
      <c r="AM202" s="113"/>
      <c r="AN202" s="113"/>
      <c r="AO202" s="113"/>
      <c r="AP202" s="113"/>
      <c r="AQ202" s="113"/>
      <c r="AR202" s="113"/>
      <c r="AS202" s="113"/>
      <c r="AT202" s="113"/>
      <c r="AU202" s="113"/>
      <c r="AV202" s="113"/>
      <c r="AW202" s="113"/>
      <c r="AX202" s="113"/>
      <c r="AY202" s="113"/>
      <c r="AZ202" s="113"/>
      <c r="BA202" s="113"/>
      <c r="BB202" s="113"/>
      <c r="BC202" s="113"/>
      <c r="BD202" s="113"/>
    </row>
    <row r="203" spans="2:56" x14ac:dyDescent="0.2">
      <c r="B203" s="113"/>
      <c r="C203" s="114"/>
      <c r="D203" s="114"/>
      <c r="E203" s="113"/>
      <c r="F203" s="113"/>
      <c r="G203" s="113"/>
      <c r="I203" s="113"/>
      <c r="J203" s="113"/>
      <c r="K203" s="113"/>
      <c r="M203" s="113"/>
      <c r="N203" s="113"/>
      <c r="O203" s="113"/>
      <c r="P203" s="113"/>
      <c r="R203" s="113"/>
      <c r="S203" s="113"/>
      <c r="T203" s="113"/>
      <c r="U203" s="113"/>
      <c r="V203" s="113"/>
      <c r="W203" s="113"/>
      <c r="X203" s="113"/>
      <c r="Z203" s="113"/>
      <c r="AA203" s="113"/>
      <c r="AB203" s="113"/>
      <c r="AC203" s="113"/>
      <c r="AD203" s="113"/>
      <c r="AE203" s="113"/>
      <c r="AF203" s="113"/>
      <c r="AG203" s="113"/>
      <c r="AH203" s="113"/>
      <c r="AI203" s="113"/>
      <c r="AJ203" s="113"/>
      <c r="AK203" s="113"/>
      <c r="AL203" s="113"/>
      <c r="AM203" s="113"/>
      <c r="AN203" s="113"/>
      <c r="AO203" s="113"/>
      <c r="AP203" s="113"/>
      <c r="AQ203" s="113"/>
      <c r="AR203" s="113"/>
      <c r="AS203" s="113"/>
      <c r="AT203" s="113"/>
      <c r="AU203" s="113"/>
      <c r="AV203" s="113"/>
      <c r="AW203" s="113"/>
      <c r="AX203" s="113"/>
      <c r="AY203" s="113"/>
      <c r="AZ203" s="113"/>
      <c r="BA203" s="113"/>
      <c r="BB203" s="113"/>
      <c r="BC203" s="113"/>
      <c r="BD203" s="113"/>
    </row>
    <row r="204" spans="2:56" x14ac:dyDescent="0.2">
      <c r="B204" s="113"/>
      <c r="C204" s="114"/>
      <c r="D204" s="114"/>
      <c r="E204" s="113"/>
      <c r="F204" s="113"/>
      <c r="G204" s="113"/>
      <c r="I204" s="113"/>
      <c r="J204" s="113"/>
      <c r="K204" s="113"/>
      <c r="M204" s="113"/>
      <c r="N204" s="113"/>
      <c r="O204" s="113"/>
      <c r="P204" s="113"/>
      <c r="R204" s="113"/>
      <c r="S204" s="113"/>
      <c r="T204" s="113"/>
      <c r="U204" s="113"/>
      <c r="V204" s="113"/>
      <c r="W204" s="113"/>
      <c r="X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</row>
    <row r="205" spans="2:56" x14ac:dyDescent="0.2">
      <c r="B205" s="113"/>
      <c r="C205" s="114"/>
      <c r="D205" s="114"/>
      <c r="E205" s="113"/>
      <c r="F205" s="113"/>
      <c r="G205" s="113"/>
      <c r="I205" s="113"/>
      <c r="J205" s="113"/>
      <c r="K205" s="113"/>
      <c r="M205" s="113"/>
      <c r="N205" s="113"/>
      <c r="O205" s="113"/>
      <c r="P205" s="113"/>
      <c r="R205" s="113"/>
      <c r="S205" s="113"/>
      <c r="T205" s="113"/>
      <c r="U205" s="113"/>
      <c r="V205" s="113"/>
      <c r="W205" s="113"/>
      <c r="X205" s="113"/>
      <c r="Z205" s="113"/>
      <c r="AA205" s="113"/>
      <c r="AB205" s="113"/>
      <c r="AC205" s="113"/>
      <c r="AD205" s="113"/>
      <c r="AE205" s="113"/>
      <c r="AF205" s="113"/>
      <c r="AG205" s="113"/>
      <c r="AH205" s="113"/>
      <c r="AI205" s="113"/>
      <c r="AJ205" s="113"/>
      <c r="AK205" s="113"/>
      <c r="AL205" s="113"/>
      <c r="AM205" s="113"/>
      <c r="AN205" s="113"/>
      <c r="AO205" s="113"/>
      <c r="AP205" s="113"/>
      <c r="AQ205" s="113"/>
      <c r="AR205" s="113"/>
      <c r="AS205" s="113"/>
      <c r="AT205" s="113"/>
      <c r="AU205" s="113"/>
      <c r="AV205" s="113"/>
      <c r="AW205" s="113"/>
      <c r="AX205" s="113"/>
      <c r="AY205" s="113"/>
      <c r="AZ205" s="113"/>
      <c r="BA205" s="113"/>
      <c r="BB205" s="113"/>
      <c r="BC205" s="113"/>
      <c r="BD205" s="113"/>
    </row>
    <row r="206" spans="2:56" x14ac:dyDescent="0.2">
      <c r="B206" s="113"/>
      <c r="C206" s="114"/>
      <c r="D206" s="114"/>
      <c r="E206" s="113"/>
      <c r="F206" s="113"/>
      <c r="G206" s="113"/>
      <c r="I206" s="113"/>
      <c r="J206" s="113"/>
      <c r="K206" s="113"/>
      <c r="M206" s="113"/>
      <c r="N206" s="113"/>
      <c r="O206" s="113"/>
      <c r="P206" s="113"/>
      <c r="R206" s="113"/>
      <c r="S206" s="113"/>
      <c r="T206" s="113"/>
      <c r="U206" s="113"/>
      <c r="V206" s="113"/>
      <c r="W206" s="113"/>
      <c r="X206" s="113"/>
      <c r="Z206" s="113"/>
      <c r="AA206" s="113"/>
      <c r="AB206" s="113"/>
      <c r="AC206" s="113"/>
      <c r="AD206" s="113"/>
      <c r="AE206" s="113"/>
      <c r="AF206" s="113"/>
      <c r="AG206" s="113"/>
      <c r="AH206" s="113"/>
      <c r="AI206" s="113"/>
      <c r="AJ206" s="113"/>
      <c r="AK206" s="113"/>
      <c r="AL206" s="113"/>
      <c r="AM206" s="113"/>
      <c r="AN206" s="113"/>
      <c r="AO206" s="113"/>
      <c r="AP206" s="113"/>
      <c r="AQ206" s="113"/>
      <c r="AR206" s="113"/>
      <c r="AS206" s="113"/>
      <c r="AT206" s="113"/>
      <c r="AU206" s="113"/>
      <c r="AV206" s="113"/>
      <c r="AW206" s="113"/>
      <c r="AX206" s="113"/>
      <c r="AY206" s="113"/>
      <c r="AZ206" s="113"/>
      <c r="BA206" s="113"/>
      <c r="BB206" s="113"/>
      <c r="BC206" s="113"/>
      <c r="BD206" s="113"/>
    </row>
    <row r="207" spans="2:56" x14ac:dyDescent="0.2">
      <c r="B207" s="113"/>
      <c r="C207" s="114"/>
      <c r="D207" s="114"/>
      <c r="E207" s="113"/>
      <c r="F207" s="113"/>
      <c r="G207" s="113"/>
      <c r="I207" s="113"/>
      <c r="J207" s="113"/>
      <c r="K207" s="113"/>
      <c r="M207" s="113"/>
      <c r="N207" s="113"/>
      <c r="O207" s="113"/>
      <c r="P207" s="113"/>
      <c r="R207" s="113"/>
      <c r="S207" s="113"/>
      <c r="T207" s="113"/>
      <c r="U207" s="113"/>
      <c r="V207" s="113"/>
      <c r="W207" s="113"/>
      <c r="X207" s="113"/>
      <c r="Z207" s="113"/>
      <c r="AA207" s="113"/>
      <c r="AB207" s="113"/>
      <c r="AC207" s="113"/>
      <c r="AD207" s="113"/>
      <c r="AE207" s="113"/>
      <c r="AF207" s="113"/>
      <c r="AG207" s="113"/>
      <c r="AH207" s="113"/>
      <c r="AI207" s="113"/>
      <c r="AJ207" s="113"/>
      <c r="AK207" s="113"/>
      <c r="AL207" s="113"/>
      <c r="AM207" s="113"/>
      <c r="AN207" s="113"/>
      <c r="AO207" s="113"/>
      <c r="AP207" s="113"/>
      <c r="AQ207" s="113"/>
      <c r="AR207" s="113"/>
      <c r="AS207" s="113"/>
      <c r="AT207" s="113"/>
      <c r="AU207" s="113"/>
      <c r="AV207" s="113"/>
      <c r="AW207" s="113"/>
      <c r="AX207" s="113"/>
      <c r="AY207" s="113"/>
      <c r="AZ207" s="113"/>
      <c r="BA207" s="113"/>
      <c r="BB207" s="113"/>
      <c r="BC207" s="113"/>
      <c r="BD207" s="113"/>
    </row>
    <row r="208" spans="2:56" x14ac:dyDescent="0.2">
      <c r="B208" s="113"/>
      <c r="C208" s="114"/>
      <c r="D208" s="114"/>
      <c r="E208" s="113"/>
      <c r="F208" s="113"/>
      <c r="G208" s="113"/>
      <c r="I208" s="113"/>
      <c r="J208" s="113"/>
      <c r="K208" s="113"/>
      <c r="M208" s="113"/>
      <c r="N208" s="113"/>
      <c r="O208" s="113"/>
      <c r="P208" s="113"/>
      <c r="R208" s="113"/>
      <c r="S208" s="113"/>
      <c r="T208" s="113"/>
      <c r="U208" s="113"/>
      <c r="V208" s="113"/>
      <c r="W208" s="113"/>
      <c r="X208" s="113"/>
      <c r="Z208" s="113"/>
      <c r="AA208" s="113"/>
      <c r="AB208" s="113"/>
      <c r="AC208" s="113"/>
      <c r="AD208" s="113"/>
      <c r="AE208" s="113"/>
      <c r="AF208" s="113"/>
      <c r="AG208" s="113"/>
      <c r="AH208" s="113"/>
      <c r="AI208" s="113"/>
      <c r="AJ208" s="113"/>
      <c r="AK208" s="113"/>
      <c r="AL208" s="113"/>
      <c r="AM208" s="113"/>
      <c r="AN208" s="113"/>
      <c r="AO208" s="113"/>
      <c r="AP208" s="113"/>
      <c r="AQ208" s="113"/>
      <c r="AR208" s="113"/>
      <c r="AS208" s="113"/>
      <c r="AT208" s="113"/>
      <c r="AU208" s="113"/>
      <c r="AV208" s="113"/>
      <c r="AW208" s="113"/>
      <c r="AX208" s="113"/>
      <c r="AY208" s="113"/>
      <c r="AZ208" s="113"/>
      <c r="BA208" s="113"/>
      <c r="BB208" s="113"/>
      <c r="BC208" s="113"/>
      <c r="BD208" s="113"/>
    </row>
    <row r="209" spans="2:56" x14ac:dyDescent="0.2">
      <c r="B209" s="113"/>
      <c r="C209" s="114"/>
      <c r="D209" s="114"/>
      <c r="E209" s="113"/>
      <c r="F209" s="113"/>
      <c r="G209" s="113"/>
      <c r="I209" s="113"/>
      <c r="J209" s="113"/>
      <c r="K209" s="113"/>
      <c r="M209" s="113"/>
      <c r="N209" s="113"/>
      <c r="O209" s="113"/>
      <c r="P209" s="113"/>
      <c r="R209" s="113"/>
      <c r="S209" s="113"/>
      <c r="T209" s="113"/>
      <c r="U209" s="113"/>
      <c r="V209" s="113"/>
      <c r="W209" s="113"/>
      <c r="X209" s="113"/>
      <c r="Z209" s="113"/>
      <c r="AA209" s="113"/>
      <c r="AB209" s="113"/>
      <c r="AC209" s="113"/>
      <c r="AD209" s="113"/>
      <c r="AE209" s="113"/>
      <c r="AF209" s="113"/>
      <c r="AG209" s="113"/>
      <c r="AH209" s="113"/>
      <c r="AI209" s="113"/>
      <c r="AJ209" s="113"/>
      <c r="AK209" s="113"/>
      <c r="AL209" s="113"/>
      <c r="AM209" s="113"/>
      <c r="AN209" s="113"/>
      <c r="AO209" s="113"/>
      <c r="AP209" s="113"/>
      <c r="AQ209" s="113"/>
      <c r="AR209" s="113"/>
      <c r="AS209" s="113"/>
      <c r="AT209" s="113"/>
      <c r="AU209" s="113"/>
      <c r="AV209" s="113"/>
      <c r="AW209" s="113"/>
      <c r="AX209" s="113"/>
      <c r="AY209" s="113"/>
      <c r="AZ209" s="113"/>
      <c r="BA209" s="113"/>
      <c r="BB209" s="113"/>
      <c r="BC209" s="113"/>
      <c r="BD209" s="113"/>
    </row>
    <row r="210" spans="2:56" x14ac:dyDescent="0.2">
      <c r="B210" s="113"/>
      <c r="C210" s="114"/>
      <c r="D210" s="114"/>
      <c r="E210" s="113"/>
      <c r="F210" s="113"/>
      <c r="G210" s="113"/>
      <c r="I210" s="113"/>
      <c r="J210" s="113"/>
      <c r="K210" s="113"/>
      <c r="M210" s="113"/>
      <c r="N210" s="113"/>
      <c r="O210" s="113"/>
      <c r="P210" s="113"/>
      <c r="R210" s="113"/>
      <c r="S210" s="113"/>
      <c r="T210" s="113"/>
      <c r="U210" s="113"/>
      <c r="V210" s="113"/>
      <c r="W210" s="113"/>
      <c r="X210" s="113"/>
      <c r="Z210" s="113"/>
      <c r="AA210" s="113"/>
      <c r="AB210" s="113"/>
      <c r="AC210" s="113"/>
      <c r="AD210" s="113"/>
      <c r="AE210" s="113"/>
      <c r="AF210" s="113"/>
      <c r="AG210" s="113"/>
      <c r="AH210" s="113"/>
      <c r="AI210" s="113"/>
      <c r="AJ210" s="113"/>
      <c r="AK210" s="113"/>
      <c r="AL210" s="113"/>
      <c r="AM210" s="113"/>
      <c r="AN210" s="113"/>
      <c r="AO210" s="113"/>
      <c r="AP210" s="113"/>
      <c r="AQ210" s="113"/>
      <c r="AR210" s="113"/>
      <c r="AS210" s="113"/>
      <c r="AT210" s="113"/>
      <c r="AU210" s="113"/>
      <c r="AV210" s="113"/>
      <c r="AW210" s="113"/>
      <c r="AX210" s="113"/>
      <c r="AY210" s="113"/>
      <c r="AZ210" s="113"/>
      <c r="BA210" s="113"/>
      <c r="BB210" s="113"/>
      <c r="BC210" s="113"/>
      <c r="BD210" s="113"/>
    </row>
    <row r="211" spans="2:56" x14ac:dyDescent="0.2">
      <c r="B211" s="113"/>
      <c r="C211" s="114"/>
      <c r="D211" s="114"/>
      <c r="E211" s="113"/>
      <c r="F211" s="113"/>
      <c r="G211" s="113"/>
      <c r="I211" s="113"/>
      <c r="J211" s="113"/>
      <c r="K211" s="113"/>
      <c r="M211" s="113"/>
      <c r="N211" s="113"/>
      <c r="O211" s="113"/>
      <c r="P211" s="113"/>
      <c r="R211" s="113"/>
      <c r="S211" s="113"/>
      <c r="T211" s="113"/>
      <c r="U211" s="113"/>
      <c r="V211" s="113"/>
      <c r="W211" s="113"/>
      <c r="X211" s="113"/>
      <c r="Z211" s="113"/>
      <c r="AA211" s="113"/>
      <c r="AB211" s="113"/>
      <c r="AC211" s="113"/>
      <c r="AD211" s="113"/>
      <c r="AE211" s="113"/>
      <c r="AF211" s="113"/>
      <c r="AG211" s="113"/>
      <c r="AH211" s="113"/>
      <c r="AI211" s="113"/>
      <c r="AJ211" s="113"/>
      <c r="AK211" s="113"/>
      <c r="AL211" s="113"/>
      <c r="AM211" s="113"/>
      <c r="AN211" s="113"/>
      <c r="AO211" s="113"/>
      <c r="AP211" s="113"/>
      <c r="AQ211" s="113"/>
      <c r="AR211" s="113"/>
      <c r="AS211" s="113"/>
      <c r="AT211" s="113"/>
      <c r="AU211" s="113"/>
      <c r="AV211" s="113"/>
      <c r="AW211" s="113"/>
      <c r="AX211" s="113"/>
      <c r="AY211" s="113"/>
      <c r="AZ211" s="113"/>
      <c r="BA211" s="113"/>
      <c r="BB211" s="113"/>
      <c r="BC211" s="113"/>
      <c r="BD211" s="113"/>
    </row>
    <row r="212" spans="2:56" x14ac:dyDescent="0.2">
      <c r="B212" s="113"/>
      <c r="C212" s="114"/>
      <c r="D212" s="114"/>
      <c r="E212" s="113"/>
      <c r="F212" s="113"/>
      <c r="G212" s="113"/>
      <c r="I212" s="113"/>
      <c r="J212" s="113"/>
      <c r="K212" s="113"/>
      <c r="M212" s="113"/>
      <c r="N212" s="113"/>
      <c r="O212" s="113"/>
      <c r="P212" s="113"/>
      <c r="R212" s="113"/>
      <c r="S212" s="113"/>
      <c r="T212" s="113"/>
      <c r="U212" s="113"/>
      <c r="V212" s="113"/>
      <c r="W212" s="113"/>
      <c r="X212" s="113"/>
      <c r="Z212" s="113"/>
      <c r="AA212" s="113"/>
      <c r="AB212" s="113"/>
      <c r="AC212" s="113"/>
      <c r="AD212" s="113"/>
      <c r="AE212" s="113"/>
      <c r="AF212" s="113"/>
      <c r="AG212" s="113"/>
      <c r="AH212" s="113"/>
      <c r="AI212" s="113"/>
      <c r="AJ212" s="113"/>
      <c r="AK212" s="113"/>
      <c r="AL212" s="113"/>
      <c r="AM212" s="113"/>
      <c r="AN212" s="113"/>
      <c r="AO212" s="113"/>
      <c r="AP212" s="113"/>
      <c r="AQ212" s="113"/>
      <c r="AR212" s="113"/>
      <c r="AS212" s="113"/>
      <c r="AT212" s="113"/>
      <c r="AU212" s="113"/>
      <c r="AV212" s="113"/>
      <c r="AW212" s="113"/>
      <c r="AX212" s="113"/>
      <c r="AY212" s="113"/>
      <c r="AZ212" s="113"/>
      <c r="BA212" s="113"/>
      <c r="BB212" s="113"/>
      <c r="BC212" s="113"/>
      <c r="BD212" s="113"/>
    </row>
    <row r="213" spans="2:56" x14ac:dyDescent="0.2">
      <c r="B213" s="113"/>
      <c r="C213" s="114"/>
      <c r="D213" s="114"/>
      <c r="E213" s="113"/>
      <c r="F213" s="113"/>
      <c r="G213" s="113"/>
      <c r="I213" s="113"/>
      <c r="J213" s="113"/>
      <c r="K213" s="113"/>
      <c r="M213" s="113"/>
      <c r="N213" s="113"/>
      <c r="O213" s="113"/>
      <c r="P213" s="113"/>
      <c r="R213" s="113"/>
      <c r="S213" s="113"/>
      <c r="T213" s="113"/>
      <c r="U213" s="113"/>
      <c r="V213" s="113"/>
      <c r="W213" s="113"/>
      <c r="X213" s="113"/>
      <c r="Z213" s="113"/>
      <c r="AA213" s="113"/>
      <c r="AB213" s="113"/>
      <c r="AC213" s="113"/>
      <c r="AD213" s="113"/>
      <c r="AE213" s="113"/>
      <c r="AF213" s="113"/>
      <c r="AG213" s="113"/>
      <c r="AH213" s="113"/>
      <c r="AI213" s="113"/>
      <c r="AJ213" s="113"/>
      <c r="AK213" s="113"/>
      <c r="AL213" s="113"/>
      <c r="AM213" s="113"/>
      <c r="AN213" s="113"/>
      <c r="AO213" s="113"/>
      <c r="AP213" s="113"/>
      <c r="AQ213" s="113"/>
      <c r="AR213" s="113"/>
      <c r="AS213" s="113"/>
      <c r="AT213" s="113"/>
      <c r="AU213" s="113"/>
      <c r="AV213" s="113"/>
      <c r="AW213" s="113"/>
      <c r="AX213" s="113"/>
      <c r="AY213" s="113"/>
      <c r="AZ213" s="113"/>
      <c r="BA213" s="113"/>
      <c r="BB213" s="113"/>
      <c r="BC213" s="113"/>
      <c r="BD213" s="113"/>
    </row>
    <row r="214" spans="2:56" x14ac:dyDescent="0.2">
      <c r="B214" s="113"/>
      <c r="C214" s="114"/>
      <c r="D214" s="114"/>
      <c r="E214" s="113"/>
      <c r="F214" s="113"/>
      <c r="G214" s="113"/>
      <c r="I214" s="113"/>
      <c r="J214" s="113"/>
      <c r="K214" s="113"/>
      <c r="M214" s="113"/>
      <c r="N214" s="113"/>
      <c r="O214" s="113"/>
      <c r="P214" s="113"/>
      <c r="R214" s="113"/>
      <c r="S214" s="113"/>
      <c r="T214" s="113"/>
      <c r="U214" s="113"/>
      <c r="V214" s="113"/>
      <c r="W214" s="113"/>
      <c r="X214" s="113"/>
      <c r="Z214" s="113"/>
      <c r="AA214" s="113"/>
      <c r="AB214" s="113"/>
      <c r="AC214" s="113"/>
      <c r="AD214" s="113"/>
      <c r="AE214" s="113"/>
      <c r="AF214" s="113"/>
      <c r="AG214" s="113"/>
      <c r="AH214" s="113"/>
      <c r="AI214" s="113"/>
      <c r="AJ214" s="113"/>
      <c r="AK214" s="113"/>
      <c r="AL214" s="113"/>
      <c r="AM214" s="113"/>
      <c r="AN214" s="113"/>
      <c r="AO214" s="113"/>
      <c r="AP214" s="113"/>
      <c r="AQ214" s="113"/>
      <c r="AR214" s="113"/>
      <c r="AS214" s="113"/>
      <c r="AT214" s="113"/>
      <c r="AU214" s="113"/>
      <c r="AV214" s="113"/>
      <c r="AW214" s="113"/>
      <c r="AX214" s="113"/>
      <c r="AY214" s="113"/>
      <c r="AZ214" s="113"/>
      <c r="BA214" s="113"/>
      <c r="BB214" s="113"/>
      <c r="BC214" s="113"/>
      <c r="BD214" s="113"/>
    </row>
    <row r="215" spans="2:56" x14ac:dyDescent="0.2">
      <c r="B215" s="113"/>
      <c r="C215" s="114"/>
      <c r="D215" s="114"/>
      <c r="E215" s="113"/>
      <c r="F215" s="113"/>
      <c r="G215" s="113"/>
      <c r="I215" s="113"/>
      <c r="J215" s="113"/>
      <c r="K215" s="113"/>
      <c r="M215" s="113"/>
      <c r="N215" s="113"/>
      <c r="O215" s="113"/>
      <c r="P215" s="113"/>
      <c r="R215" s="113"/>
      <c r="S215" s="113"/>
      <c r="T215" s="113"/>
      <c r="U215" s="113"/>
      <c r="V215" s="113"/>
      <c r="W215" s="113"/>
      <c r="X215" s="113"/>
      <c r="Z215" s="113"/>
      <c r="AA215" s="113"/>
      <c r="AB215" s="113"/>
      <c r="AC215" s="113"/>
      <c r="AD215" s="113"/>
      <c r="AE215" s="113"/>
      <c r="AF215" s="113"/>
      <c r="AG215" s="113"/>
      <c r="AH215" s="113"/>
      <c r="AI215" s="113"/>
      <c r="AJ215" s="113"/>
      <c r="AK215" s="113"/>
      <c r="AL215" s="113"/>
      <c r="AM215" s="113"/>
      <c r="AN215" s="113"/>
      <c r="AO215" s="113"/>
      <c r="AP215" s="113"/>
      <c r="AQ215" s="113"/>
      <c r="AR215" s="113"/>
      <c r="AS215" s="113"/>
      <c r="AT215" s="113"/>
      <c r="AU215" s="113"/>
      <c r="AV215" s="113"/>
      <c r="AW215" s="113"/>
      <c r="AX215" s="113"/>
      <c r="AY215" s="113"/>
      <c r="AZ215" s="113"/>
      <c r="BA215" s="113"/>
      <c r="BB215" s="113"/>
      <c r="BC215" s="113"/>
      <c r="BD215" s="113"/>
    </row>
    <row r="216" spans="2:56" x14ac:dyDescent="0.2">
      <c r="B216" s="113"/>
      <c r="C216" s="114"/>
      <c r="D216" s="114"/>
      <c r="E216" s="113"/>
      <c r="F216" s="113"/>
      <c r="G216" s="113"/>
      <c r="I216" s="113"/>
      <c r="J216" s="113"/>
      <c r="K216" s="113"/>
      <c r="M216" s="113"/>
      <c r="N216" s="113"/>
      <c r="O216" s="113"/>
      <c r="P216" s="113"/>
      <c r="R216" s="113"/>
      <c r="S216" s="113"/>
      <c r="T216" s="113"/>
      <c r="U216" s="113"/>
      <c r="V216" s="113"/>
      <c r="W216" s="113"/>
      <c r="X216" s="113"/>
      <c r="Z216" s="113"/>
      <c r="AA216" s="113"/>
      <c r="AB216" s="113"/>
      <c r="AC216" s="113"/>
      <c r="AD216" s="113"/>
      <c r="AE216" s="113"/>
      <c r="AF216" s="113"/>
      <c r="AG216" s="113"/>
      <c r="AH216" s="113"/>
      <c r="AI216" s="113"/>
      <c r="AJ216" s="113"/>
      <c r="AK216" s="113"/>
      <c r="AL216" s="113"/>
      <c r="AM216" s="113"/>
      <c r="AN216" s="113"/>
      <c r="AO216" s="113"/>
      <c r="AP216" s="113"/>
      <c r="AQ216" s="113"/>
      <c r="AR216" s="113"/>
      <c r="AS216" s="113"/>
      <c r="AT216" s="113"/>
      <c r="AU216" s="113"/>
      <c r="AV216" s="113"/>
      <c r="AW216" s="113"/>
      <c r="AX216" s="113"/>
      <c r="AY216" s="113"/>
      <c r="AZ216" s="113"/>
      <c r="BA216" s="113"/>
      <c r="BB216" s="113"/>
      <c r="BC216" s="113"/>
      <c r="BD216" s="113"/>
    </row>
    <row r="217" spans="2:56" x14ac:dyDescent="0.2">
      <c r="B217" s="113"/>
      <c r="C217" s="114"/>
      <c r="D217" s="114"/>
      <c r="E217" s="113"/>
      <c r="F217" s="113"/>
      <c r="G217" s="113"/>
      <c r="I217" s="113"/>
      <c r="J217" s="113"/>
      <c r="K217" s="113"/>
      <c r="M217" s="113"/>
      <c r="N217" s="113"/>
      <c r="O217" s="113"/>
      <c r="P217" s="113"/>
      <c r="R217" s="113"/>
      <c r="S217" s="113"/>
      <c r="T217" s="113"/>
      <c r="U217" s="113"/>
      <c r="V217" s="113"/>
      <c r="W217" s="113"/>
      <c r="X217" s="113"/>
      <c r="Z217" s="113"/>
      <c r="AA217" s="113"/>
      <c r="AB217" s="113"/>
      <c r="AC217" s="113"/>
      <c r="AD217" s="113"/>
      <c r="AE217" s="113"/>
      <c r="AF217" s="113"/>
      <c r="AG217" s="113"/>
      <c r="AH217" s="113"/>
      <c r="AI217" s="113"/>
      <c r="AJ217" s="113"/>
      <c r="AK217" s="113"/>
      <c r="AL217" s="113"/>
      <c r="AM217" s="113"/>
      <c r="AN217" s="113"/>
      <c r="AO217" s="113"/>
      <c r="AP217" s="113"/>
      <c r="AQ217" s="113"/>
      <c r="AR217" s="113"/>
      <c r="AS217" s="113"/>
      <c r="AT217" s="113"/>
      <c r="AU217" s="113"/>
      <c r="AV217" s="113"/>
      <c r="AW217" s="113"/>
      <c r="AX217" s="113"/>
      <c r="AY217" s="113"/>
      <c r="AZ217" s="113"/>
      <c r="BA217" s="113"/>
      <c r="BB217" s="113"/>
      <c r="BC217" s="113"/>
      <c r="BD217" s="113"/>
    </row>
    <row r="218" spans="2:56" x14ac:dyDescent="0.2">
      <c r="B218" s="113"/>
      <c r="C218" s="114"/>
      <c r="D218" s="114"/>
      <c r="E218" s="113"/>
      <c r="F218" s="113"/>
      <c r="G218" s="113"/>
      <c r="I218" s="113"/>
      <c r="J218" s="113"/>
      <c r="K218" s="113"/>
      <c r="M218" s="113"/>
      <c r="N218" s="113"/>
      <c r="O218" s="113"/>
      <c r="P218" s="113"/>
      <c r="R218" s="113"/>
      <c r="S218" s="113"/>
      <c r="T218" s="113"/>
      <c r="U218" s="113"/>
      <c r="V218" s="113"/>
      <c r="W218" s="113"/>
      <c r="X218" s="113"/>
      <c r="Z218" s="113"/>
      <c r="AA218" s="113"/>
      <c r="AB218" s="113"/>
      <c r="AC218" s="113"/>
      <c r="AD218" s="113"/>
      <c r="AE218" s="113"/>
      <c r="AF218" s="113"/>
      <c r="AG218" s="113"/>
      <c r="AH218" s="113"/>
      <c r="AI218" s="113"/>
      <c r="AJ218" s="113"/>
      <c r="AK218" s="113"/>
      <c r="AL218" s="113"/>
      <c r="AM218" s="113"/>
      <c r="AN218" s="113"/>
      <c r="AO218" s="113"/>
      <c r="AP218" s="113"/>
      <c r="AQ218" s="113"/>
      <c r="AR218" s="113"/>
      <c r="AS218" s="113"/>
      <c r="AT218" s="113"/>
      <c r="AU218" s="113"/>
      <c r="AV218" s="113"/>
      <c r="AW218" s="113"/>
      <c r="AX218" s="113"/>
      <c r="AY218" s="113"/>
      <c r="AZ218" s="113"/>
      <c r="BA218" s="113"/>
      <c r="BB218" s="113"/>
      <c r="BC218" s="113"/>
      <c r="BD218" s="113"/>
    </row>
    <row r="219" spans="2:56" x14ac:dyDescent="0.2">
      <c r="B219" s="113"/>
      <c r="C219" s="114"/>
      <c r="D219" s="114"/>
      <c r="E219" s="113"/>
      <c r="F219" s="113"/>
      <c r="G219" s="113"/>
      <c r="I219" s="113"/>
      <c r="J219" s="113"/>
      <c r="K219" s="113"/>
      <c r="M219" s="113"/>
      <c r="N219" s="113"/>
      <c r="O219" s="113"/>
      <c r="P219" s="113"/>
      <c r="R219" s="113"/>
      <c r="S219" s="113"/>
      <c r="T219" s="113"/>
      <c r="U219" s="113"/>
      <c r="V219" s="113"/>
      <c r="W219" s="113"/>
      <c r="X219" s="113"/>
      <c r="Z219" s="113"/>
      <c r="AA219" s="113"/>
      <c r="AB219" s="113"/>
      <c r="AC219" s="113"/>
      <c r="AD219" s="113"/>
      <c r="AE219" s="113"/>
      <c r="AF219" s="113"/>
      <c r="AG219" s="113"/>
      <c r="AH219" s="113"/>
      <c r="AI219" s="113"/>
      <c r="AJ219" s="113"/>
      <c r="AK219" s="113"/>
      <c r="AL219" s="113"/>
      <c r="AM219" s="113"/>
      <c r="AN219" s="113"/>
      <c r="AO219" s="113"/>
      <c r="AP219" s="113"/>
      <c r="AQ219" s="113"/>
      <c r="AR219" s="113"/>
      <c r="AS219" s="113"/>
      <c r="AT219" s="113"/>
      <c r="AU219" s="113"/>
      <c r="AV219" s="113"/>
      <c r="AW219" s="113"/>
      <c r="AX219" s="113"/>
      <c r="AY219" s="113"/>
      <c r="AZ219" s="113"/>
      <c r="BA219" s="113"/>
      <c r="BB219" s="113"/>
      <c r="BC219" s="113"/>
      <c r="BD219" s="113"/>
    </row>
    <row r="220" spans="2:56" x14ac:dyDescent="0.2">
      <c r="B220" s="113"/>
      <c r="C220" s="114"/>
      <c r="D220" s="114"/>
      <c r="E220" s="113"/>
      <c r="F220" s="113"/>
      <c r="G220" s="113"/>
      <c r="I220" s="113"/>
      <c r="J220" s="113"/>
      <c r="K220" s="113"/>
      <c r="M220" s="113"/>
      <c r="N220" s="113"/>
      <c r="O220" s="113"/>
      <c r="P220" s="113"/>
      <c r="R220" s="113"/>
      <c r="S220" s="113"/>
      <c r="T220" s="113"/>
      <c r="U220" s="113"/>
      <c r="V220" s="113"/>
      <c r="W220" s="113"/>
      <c r="X220" s="113"/>
      <c r="Z220" s="113"/>
      <c r="AA220" s="113"/>
      <c r="AB220" s="113"/>
      <c r="AC220" s="113"/>
      <c r="AD220" s="113"/>
      <c r="AE220" s="113"/>
      <c r="AF220" s="113"/>
      <c r="AG220" s="113"/>
      <c r="AH220" s="113"/>
      <c r="AI220" s="113"/>
      <c r="AJ220" s="113"/>
      <c r="AK220" s="113"/>
      <c r="AL220" s="113"/>
      <c r="AM220" s="113"/>
      <c r="AN220" s="113"/>
      <c r="AO220" s="113"/>
      <c r="AP220" s="113"/>
      <c r="AQ220" s="113"/>
      <c r="AR220" s="113"/>
      <c r="AS220" s="113"/>
      <c r="AT220" s="113"/>
      <c r="AU220" s="113"/>
      <c r="AV220" s="113"/>
      <c r="AW220" s="113"/>
      <c r="AX220" s="113"/>
      <c r="AY220" s="113"/>
      <c r="AZ220" s="113"/>
      <c r="BA220" s="113"/>
      <c r="BB220" s="113"/>
      <c r="BC220" s="113"/>
      <c r="BD220" s="113"/>
    </row>
    <row r="221" spans="2:56" x14ac:dyDescent="0.2">
      <c r="B221" s="113"/>
      <c r="C221" s="114"/>
      <c r="D221" s="114"/>
      <c r="E221" s="113"/>
      <c r="F221" s="113"/>
      <c r="G221" s="113"/>
      <c r="I221" s="113"/>
      <c r="J221" s="113"/>
      <c r="K221" s="113"/>
      <c r="M221" s="113"/>
      <c r="N221" s="113"/>
      <c r="O221" s="113"/>
      <c r="P221" s="113"/>
      <c r="R221" s="113"/>
      <c r="S221" s="113"/>
      <c r="T221" s="113"/>
      <c r="U221" s="113"/>
      <c r="V221" s="113"/>
      <c r="W221" s="113"/>
      <c r="X221" s="113"/>
      <c r="Z221" s="113"/>
      <c r="AA221" s="113"/>
      <c r="AB221" s="113"/>
      <c r="AC221" s="113"/>
      <c r="AD221" s="113"/>
      <c r="AE221" s="113"/>
      <c r="AF221" s="113"/>
      <c r="AG221" s="113"/>
      <c r="AH221" s="113"/>
      <c r="AI221" s="113"/>
      <c r="AJ221" s="113"/>
      <c r="AK221" s="113"/>
      <c r="AL221" s="113"/>
      <c r="AM221" s="113"/>
      <c r="AN221" s="113"/>
      <c r="AO221" s="113"/>
      <c r="AP221" s="113"/>
      <c r="AQ221" s="113"/>
      <c r="AR221" s="113"/>
      <c r="AS221" s="113"/>
      <c r="AT221" s="113"/>
      <c r="AU221" s="113"/>
      <c r="AV221" s="113"/>
      <c r="AW221" s="113"/>
      <c r="AX221" s="113"/>
      <c r="AY221" s="113"/>
      <c r="AZ221" s="113"/>
      <c r="BA221" s="113"/>
      <c r="BB221" s="113"/>
      <c r="BC221" s="113"/>
      <c r="BD221" s="113"/>
    </row>
    <row r="222" spans="2:56" x14ac:dyDescent="0.2">
      <c r="B222" s="113"/>
      <c r="C222" s="114"/>
      <c r="D222" s="114"/>
      <c r="E222" s="113"/>
      <c r="F222" s="113"/>
      <c r="G222" s="113"/>
      <c r="I222" s="113"/>
      <c r="J222" s="113"/>
      <c r="K222" s="113"/>
      <c r="M222" s="113"/>
      <c r="N222" s="113"/>
      <c r="O222" s="113"/>
      <c r="P222" s="113"/>
      <c r="R222" s="113"/>
      <c r="S222" s="113"/>
      <c r="T222" s="113"/>
      <c r="U222" s="113"/>
      <c r="V222" s="113"/>
      <c r="W222" s="113"/>
      <c r="X222" s="113"/>
      <c r="Z222" s="113"/>
      <c r="AA222" s="113"/>
      <c r="AB222" s="113"/>
      <c r="AC222" s="113"/>
      <c r="AD222" s="113"/>
      <c r="AE222" s="113"/>
      <c r="AF222" s="113"/>
      <c r="AG222" s="113"/>
      <c r="AH222" s="113"/>
      <c r="AI222" s="113"/>
      <c r="AJ222" s="113"/>
      <c r="AK222" s="113"/>
      <c r="AL222" s="113"/>
      <c r="AM222" s="113"/>
      <c r="AN222" s="113"/>
      <c r="AO222" s="113"/>
      <c r="AP222" s="113"/>
      <c r="AQ222" s="113"/>
      <c r="AR222" s="113"/>
      <c r="AS222" s="113"/>
      <c r="AT222" s="113"/>
      <c r="AU222" s="113"/>
      <c r="AV222" s="113"/>
      <c r="AW222" s="113"/>
      <c r="AX222" s="113"/>
      <c r="AY222" s="113"/>
      <c r="AZ222" s="113"/>
      <c r="BA222" s="113"/>
      <c r="BB222" s="113"/>
      <c r="BC222" s="113"/>
      <c r="BD222" s="113"/>
    </row>
    <row r="223" spans="2:56" x14ac:dyDescent="0.2">
      <c r="B223" s="113"/>
      <c r="C223" s="114"/>
      <c r="D223" s="114"/>
      <c r="E223" s="113"/>
      <c r="F223" s="113"/>
      <c r="G223" s="113"/>
      <c r="I223" s="113"/>
      <c r="J223" s="113"/>
      <c r="K223" s="113"/>
      <c r="M223" s="113"/>
      <c r="N223" s="113"/>
      <c r="O223" s="113"/>
      <c r="P223" s="113"/>
      <c r="R223" s="113"/>
      <c r="S223" s="113"/>
      <c r="T223" s="113"/>
      <c r="U223" s="113"/>
      <c r="V223" s="113"/>
      <c r="W223" s="113"/>
      <c r="X223" s="113"/>
      <c r="Z223" s="113"/>
      <c r="AA223" s="113"/>
      <c r="AB223" s="113"/>
      <c r="AC223" s="113"/>
      <c r="AD223" s="113"/>
      <c r="AE223" s="113"/>
      <c r="AF223" s="113"/>
      <c r="AG223" s="113"/>
      <c r="AH223" s="113"/>
      <c r="AI223" s="113"/>
      <c r="AJ223" s="113"/>
      <c r="AK223" s="113"/>
      <c r="AL223" s="113"/>
      <c r="AM223" s="113"/>
      <c r="AN223" s="113"/>
      <c r="AO223" s="113"/>
      <c r="AP223" s="113"/>
      <c r="AQ223" s="113"/>
      <c r="AR223" s="113"/>
      <c r="AS223" s="113"/>
      <c r="AT223" s="113"/>
      <c r="AU223" s="113"/>
      <c r="AV223" s="113"/>
      <c r="AW223" s="113"/>
      <c r="AX223" s="113"/>
      <c r="AY223" s="113"/>
      <c r="AZ223" s="113"/>
      <c r="BA223" s="113"/>
      <c r="BB223" s="113"/>
      <c r="BC223" s="113"/>
      <c r="BD223" s="113"/>
    </row>
    <row r="224" spans="2:56" x14ac:dyDescent="0.2">
      <c r="B224" s="113"/>
      <c r="C224" s="114"/>
      <c r="D224" s="114"/>
      <c r="E224" s="113"/>
      <c r="F224" s="113"/>
      <c r="G224" s="113"/>
      <c r="I224" s="113"/>
      <c r="J224" s="113"/>
      <c r="K224" s="113"/>
      <c r="M224" s="113"/>
      <c r="N224" s="113"/>
      <c r="O224" s="113"/>
      <c r="P224" s="113"/>
      <c r="R224" s="113"/>
      <c r="S224" s="113"/>
      <c r="T224" s="113"/>
      <c r="U224" s="113"/>
      <c r="V224" s="113"/>
      <c r="W224" s="113"/>
      <c r="X224" s="113"/>
      <c r="Z224" s="113"/>
      <c r="AA224" s="113"/>
      <c r="AB224" s="113"/>
      <c r="AC224" s="113"/>
      <c r="AD224" s="113"/>
      <c r="AE224" s="113"/>
      <c r="AF224" s="113"/>
      <c r="AG224" s="113"/>
      <c r="AH224" s="113"/>
      <c r="AI224" s="113"/>
      <c r="AJ224" s="113"/>
      <c r="AK224" s="113"/>
      <c r="AL224" s="113"/>
      <c r="AM224" s="113"/>
      <c r="AN224" s="113"/>
      <c r="AO224" s="113"/>
      <c r="AP224" s="113"/>
      <c r="AQ224" s="113"/>
      <c r="AR224" s="113"/>
      <c r="AS224" s="113"/>
      <c r="AT224" s="113"/>
      <c r="AU224" s="113"/>
      <c r="AV224" s="113"/>
      <c r="AW224" s="113"/>
      <c r="AX224" s="113"/>
      <c r="AY224" s="113"/>
      <c r="AZ224" s="113"/>
      <c r="BA224" s="113"/>
      <c r="BB224" s="113"/>
      <c r="BC224" s="113"/>
      <c r="BD224" s="113"/>
    </row>
    <row r="225" spans="2:56" x14ac:dyDescent="0.2">
      <c r="B225" s="113"/>
      <c r="C225" s="114"/>
      <c r="D225" s="114"/>
      <c r="E225" s="113"/>
      <c r="F225" s="113"/>
      <c r="G225" s="113"/>
      <c r="I225" s="113"/>
      <c r="J225" s="113"/>
      <c r="K225" s="113"/>
      <c r="M225" s="113"/>
      <c r="N225" s="113"/>
      <c r="O225" s="113"/>
      <c r="P225" s="113"/>
      <c r="R225" s="113"/>
      <c r="S225" s="113"/>
      <c r="T225" s="113"/>
      <c r="U225" s="113"/>
      <c r="V225" s="113"/>
      <c r="W225" s="113"/>
      <c r="X225" s="113"/>
      <c r="Z225" s="113"/>
      <c r="AA225" s="113"/>
      <c r="AB225" s="113"/>
      <c r="AC225" s="113"/>
      <c r="AD225" s="113"/>
      <c r="AE225" s="113"/>
      <c r="AF225" s="113"/>
      <c r="AG225" s="113"/>
      <c r="AH225" s="113"/>
      <c r="AI225" s="113"/>
      <c r="AJ225" s="113"/>
      <c r="AK225" s="113"/>
      <c r="AL225" s="113"/>
      <c r="AM225" s="113"/>
      <c r="AN225" s="113"/>
      <c r="AO225" s="113"/>
      <c r="AP225" s="113"/>
      <c r="AQ225" s="113"/>
      <c r="AR225" s="113"/>
      <c r="AS225" s="113"/>
      <c r="AT225" s="113"/>
      <c r="AU225" s="113"/>
      <c r="AV225" s="113"/>
      <c r="AW225" s="113"/>
      <c r="AX225" s="113"/>
      <c r="AY225" s="113"/>
      <c r="AZ225" s="113"/>
      <c r="BA225" s="113"/>
      <c r="BB225" s="113"/>
      <c r="BC225" s="113"/>
      <c r="BD225" s="113"/>
    </row>
    <row r="226" spans="2:56" x14ac:dyDescent="0.2">
      <c r="B226" s="113"/>
      <c r="C226" s="114"/>
      <c r="D226" s="114"/>
      <c r="E226" s="113"/>
      <c r="F226" s="113"/>
      <c r="G226" s="113"/>
      <c r="I226" s="113"/>
      <c r="J226" s="113"/>
      <c r="K226" s="113"/>
      <c r="M226" s="113"/>
      <c r="N226" s="113"/>
      <c r="O226" s="113"/>
      <c r="P226" s="113"/>
      <c r="R226" s="113"/>
      <c r="S226" s="113"/>
      <c r="T226" s="113"/>
      <c r="U226" s="113"/>
      <c r="V226" s="113"/>
      <c r="W226" s="113"/>
      <c r="X226" s="113"/>
      <c r="Z226" s="113"/>
      <c r="AA226" s="113"/>
      <c r="AB226" s="113"/>
      <c r="AC226" s="113"/>
      <c r="AD226" s="113"/>
      <c r="AE226" s="113"/>
      <c r="AF226" s="113"/>
      <c r="AG226" s="113"/>
      <c r="AH226" s="113"/>
      <c r="AI226" s="113"/>
      <c r="AJ226" s="113"/>
      <c r="AK226" s="113"/>
      <c r="AL226" s="113"/>
      <c r="AM226" s="113"/>
      <c r="AN226" s="113"/>
      <c r="AO226" s="113"/>
      <c r="AP226" s="113"/>
      <c r="AQ226" s="113"/>
      <c r="AR226" s="113"/>
      <c r="AS226" s="113"/>
      <c r="AT226" s="113"/>
      <c r="AU226" s="113"/>
      <c r="AV226" s="113"/>
      <c r="AW226" s="113"/>
      <c r="AX226" s="113"/>
      <c r="AY226" s="113"/>
      <c r="AZ226" s="113"/>
      <c r="BA226" s="113"/>
      <c r="BB226" s="113"/>
      <c r="BC226" s="113"/>
      <c r="BD226" s="113"/>
    </row>
    <row r="227" spans="2:56" x14ac:dyDescent="0.2">
      <c r="B227" s="113"/>
      <c r="C227" s="114"/>
      <c r="D227" s="114"/>
      <c r="E227" s="113"/>
      <c r="F227" s="113"/>
      <c r="G227" s="113"/>
      <c r="I227" s="113"/>
      <c r="J227" s="113"/>
      <c r="K227" s="113"/>
      <c r="M227" s="113"/>
      <c r="N227" s="113"/>
      <c r="O227" s="113"/>
      <c r="P227" s="113"/>
      <c r="R227" s="113"/>
      <c r="S227" s="113"/>
      <c r="T227" s="113"/>
      <c r="U227" s="113"/>
      <c r="V227" s="113"/>
      <c r="W227" s="113"/>
      <c r="X227" s="113"/>
      <c r="Z227" s="113"/>
      <c r="AA227" s="113"/>
      <c r="AB227" s="113"/>
      <c r="AC227" s="113"/>
      <c r="AD227" s="113"/>
      <c r="AE227" s="113"/>
      <c r="AF227" s="113"/>
      <c r="AG227" s="113"/>
      <c r="AH227" s="113"/>
      <c r="AI227" s="113"/>
      <c r="AJ227" s="113"/>
      <c r="AK227" s="113"/>
      <c r="AL227" s="113"/>
      <c r="AM227" s="113"/>
      <c r="AN227" s="113"/>
      <c r="AO227" s="113"/>
      <c r="AP227" s="113"/>
      <c r="AQ227" s="113"/>
      <c r="AR227" s="113"/>
      <c r="AS227" s="113"/>
      <c r="AT227" s="113"/>
      <c r="AU227" s="113"/>
      <c r="AV227" s="113"/>
      <c r="AW227" s="113"/>
      <c r="AX227" s="113"/>
      <c r="AY227" s="113"/>
      <c r="AZ227" s="113"/>
      <c r="BA227" s="113"/>
      <c r="BB227" s="113"/>
      <c r="BC227" s="113"/>
      <c r="BD227" s="113"/>
    </row>
    <row r="228" spans="2:56" x14ac:dyDescent="0.2">
      <c r="B228" s="113"/>
      <c r="C228" s="114"/>
      <c r="D228" s="114"/>
      <c r="E228" s="113"/>
      <c r="F228" s="113"/>
      <c r="G228" s="113"/>
      <c r="I228" s="113"/>
      <c r="J228" s="113"/>
      <c r="K228" s="113"/>
      <c r="M228" s="113"/>
      <c r="N228" s="113"/>
      <c r="O228" s="113"/>
      <c r="P228" s="113"/>
      <c r="R228" s="113"/>
      <c r="S228" s="113"/>
      <c r="T228" s="113"/>
      <c r="U228" s="113"/>
      <c r="V228" s="113"/>
      <c r="W228" s="113"/>
      <c r="X228" s="113"/>
      <c r="Z228" s="113"/>
      <c r="AA228" s="113"/>
      <c r="AB228" s="113"/>
      <c r="AC228" s="113"/>
      <c r="AD228" s="113"/>
      <c r="AE228" s="113"/>
      <c r="AF228" s="113"/>
      <c r="AG228" s="113"/>
      <c r="AH228" s="113"/>
      <c r="AI228" s="113"/>
      <c r="AJ228" s="113"/>
      <c r="AK228" s="113"/>
      <c r="AL228" s="113"/>
      <c r="AM228" s="113"/>
      <c r="AN228" s="113"/>
      <c r="AO228" s="113"/>
      <c r="AP228" s="113"/>
      <c r="AQ228" s="113"/>
      <c r="AR228" s="113"/>
      <c r="AS228" s="113"/>
      <c r="AT228" s="113"/>
      <c r="AU228" s="113"/>
      <c r="AV228" s="113"/>
      <c r="AW228" s="113"/>
      <c r="AX228" s="113"/>
      <c r="AY228" s="113"/>
      <c r="AZ228" s="113"/>
      <c r="BA228" s="113"/>
      <c r="BB228" s="113"/>
      <c r="BC228" s="113"/>
      <c r="BD228" s="113"/>
    </row>
    <row r="229" spans="2:56" x14ac:dyDescent="0.2">
      <c r="B229" s="113"/>
      <c r="C229" s="114"/>
      <c r="D229" s="114"/>
      <c r="E229" s="113"/>
      <c r="F229" s="113"/>
      <c r="G229" s="113"/>
      <c r="I229" s="113"/>
      <c r="J229" s="113"/>
      <c r="K229" s="113"/>
      <c r="M229" s="113"/>
      <c r="N229" s="113"/>
      <c r="O229" s="113"/>
      <c r="P229" s="113"/>
      <c r="R229" s="113"/>
      <c r="S229" s="113"/>
      <c r="T229" s="113"/>
      <c r="U229" s="113"/>
      <c r="V229" s="113"/>
      <c r="W229" s="113"/>
      <c r="X229" s="113"/>
      <c r="Z229" s="113"/>
      <c r="AA229" s="113"/>
      <c r="AB229" s="113"/>
      <c r="AC229" s="113"/>
      <c r="AD229" s="113"/>
      <c r="AE229" s="113"/>
      <c r="AF229" s="113"/>
      <c r="AG229" s="113"/>
      <c r="AH229" s="113"/>
      <c r="AI229" s="113"/>
      <c r="AJ229" s="113"/>
      <c r="AK229" s="113"/>
      <c r="AL229" s="113"/>
      <c r="AM229" s="113"/>
      <c r="AN229" s="113"/>
      <c r="AO229" s="113"/>
      <c r="AP229" s="113"/>
      <c r="AQ229" s="113"/>
      <c r="AR229" s="113"/>
      <c r="AS229" s="113"/>
      <c r="AT229" s="113"/>
      <c r="AU229" s="113"/>
      <c r="AV229" s="113"/>
      <c r="AW229" s="113"/>
      <c r="AX229" s="113"/>
      <c r="AY229" s="113"/>
      <c r="AZ229" s="113"/>
      <c r="BA229" s="113"/>
      <c r="BB229" s="113"/>
      <c r="BC229" s="113"/>
      <c r="BD229" s="113"/>
    </row>
    <row r="230" spans="2:56" x14ac:dyDescent="0.2">
      <c r="B230" s="113"/>
      <c r="C230" s="114"/>
      <c r="D230" s="114"/>
      <c r="E230" s="113"/>
      <c r="F230" s="113"/>
      <c r="G230" s="113"/>
      <c r="I230" s="113"/>
      <c r="J230" s="113"/>
      <c r="K230" s="113"/>
      <c r="M230" s="113"/>
      <c r="N230" s="113"/>
      <c r="O230" s="113"/>
      <c r="P230" s="113"/>
      <c r="R230" s="113"/>
      <c r="S230" s="113"/>
      <c r="T230" s="113"/>
      <c r="U230" s="113"/>
      <c r="V230" s="113"/>
      <c r="W230" s="113"/>
      <c r="X230" s="113"/>
      <c r="Z230" s="113"/>
      <c r="AA230" s="113"/>
      <c r="AB230" s="113"/>
      <c r="AC230" s="113"/>
      <c r="AD230" s="113"/>
      <c r="AE230" s="113"/>
      <c r="AF230" s="113"/>
      <c r="AG230" s="113"/>
      <c r="AH230" s="113"/>
      <c r="AI230" s="113"/>
      <c r="AJ230" s="113"/>
      <c r="AK230" s="113"/>
      <c r="AL230" s="113"/>
      <c r="AM230" s="113"/>
      <c r="AN230" s="113"/>
      <c r="AO230" s="113"/>
      <c r="AP230" s="113"/>
      <c r="AQ230" s="113"/>
      <c r="AR230" s="113"/>
      <c r="AS230" s="113"/>
      <c r="AT230" s="113"/>
      <c r="AU230" s="113"/>
      <c r="AV230" s="113"/>
      <c r="AW230" s="113"/>
      <c r="AX230" s="113"/>
      <c r="AY230" s="113"/>
      <c r="AZ230" s="113"/>
      <c r="BA230" s="113"/>
      <c r="BB230" s="113"/>
      <c r="BC230" s="113"/>
      <c r="BD230" s="113"/>
    </row>
    <row r="231" spans="2:56" x14ac:dyDescent="0.2">
      <c r="B231" s="113"/>
      <c r="C231" s="114"/>
      <c r="D231" s="114"/>
      <c r="E231" s="113"/>
      <c r="F231" s="113"/>
      <c r="G231" s="113"/>
      <c r="I231" s="113"/>
      <c r="J231" s="113"/>
      <c r="K231" s="113"/>
      <c r="M231" s="113"/>
      <c r="N231" s="113"/>
      <c r="O231" s="113"/>
      <c r="P231" s="113"/>
      <c r="R231" s="113"/>
      <c r="S231" s="113"/>
      <c r="T231" s="113"/>
      <c r="U231" s="113"/>
      <c r="V231" s="113"/>
      <c r="W231" s="113"/>
      <c r="X231" s="113"/>
      <c r="Z231" s="113"/>
      <c r="AA231" s="113"/>
      <c r="AB231" s="113"/>
      <c r="AC231" s="113"/>
      <c r="AD231" s="113"/>
      <c r="AE231" s="113"/>
      <c r="AF231" s="113"/>
      <c r="AG231" s="113"/>
      <c r="AH231" s="113"/>
      <c r="AI231" s="113"/>
      <c r="AJ231" s="113"/>
      <c r="AK231" s="113"/>
      <c r="AL231" s="113"/>
      <c r="AM231" s="113"/>
      <c r="AN231" s="113"/>
      <c r="AO231" s="113"/>
      <c r="AP231" s="113"/>
      <c r="AQ231" s="113"/>
      <c r="AR231" s="113"/>
      <c r="AS231" s="113"/>
      <c r="AT231" s="113"/>
      <c r="AU231" s="113"/>
      <c r="AV231" s="113"/>
      <c r="AW231" s="113"/>
      <c r="AX231" s="113"/>
      <c r="AY231" s="113"/>
      <c r="AZ231" s="113"/>
      <c r="BA231" s="113"/>
      <c r="BB231" s="113"/>
      <c r="BC231" s="113"/>
      <c r="BD231" s="113"/>
    </row>
    <row r="232" spans="2:56" x14ac:dyDescent="0.2">
      <c r="B232" s="113"/>
      <c r="C232" s="114"/>
      <c r="D232" s="114"/>
      <c r="E232" s="113"/>
      <c r="F232" s="113"/>
      <c r="G232" s="113"/>
      <c r="I232" s="113"/>
      <c r="J232" s="113"/>
      <c r="K232" s="113"/>
      <c r="M232" s="113"/>
      <c r="N232" s="113"/>
      <c r="O232" s="113"/>
      <c r="P232" s="113"/>
      <c r="R232" s="113"/>
      <c r="S232" s="113"/>
      <c r="T232" s="113"/>
      <c r="U232" s="113"/>
      <c r="V232" s="113"/>
      <c r="W232" s="113"/>
      <c r="X232" s="113"/>
      <c r="Z232" s="113"/>
      <c r="AA232" s="113"/>
      <c r="AB232" s="113"/>
      <c r="AC232" s="113"/>
      <c r="AD232" s="113"/>
      <c r="AE232" s="113"/>
      <c r="AF232" s="113"/>
      <c r="AG232" s="113"/>
      <c r="AH232" s="113"/>
      <c r="AI232" s="113"/>
      <c r="AJ232" s="113"/>
      <c r="AK232" s="113"/>
      <c r="AL232" s="113"/>
      <c r="AM232" s="113"/>
      <c r="AN232" s="113"/>
      <c r="AO232" s="113"/>
      <c r="AP232" s="113"/>
      <c r="AQ232" s="113"/>
      <c r="AR232" s="113"/>
      <c r="AS232" s="113"/>
      <c r="AT232" s="113"/>
      <c r="AU232" s="113"/>
      <c r="AV232" s="113"/>
      <c r="AW232" s="113"/>
      <c r="AX232" s="113"/>
      <c r="AY232" s="113"/>
      <c r="AZ232" s="113"/>
      <c r="BA232" s="113"/>
      <c r="BB232" s="113"/>
      <c r="BC232" s="113"/>
      <c r="BD232" s="113"/>
    </row>
    <row r="233" spans="2:56" x14ac:dyDescent="0.2">
      <c r="B233" s="113"/>
      <c r="C233" s="114"/>
      <c r="D233" s="114"/>
      <c r="E233" s="113"/>
      <c r="F233" s="113"/>
      <c r="G233" s="113"/>
      <c r="I233" s="113"/>
      <c r="J233" s="113"/>
      <c r="K233" s="113"/>
      <c r="M233" s="113"/>
      <c r="N233" s="113"/>
      <c r="O233" s="113"/>
      <c r="P233" s="113"/>
      <c r="R233" s="113"/>
      <c r="S233" s="113"/>
      <c r="T233" s="113"/>
      <c r="U233" s="113"/>
      <c r="V233" s="113"/>
      <c r="W233" s="113"/>
      <c r="X233" s="113"/>
      <c r="Z233" s="113"/>
      <c r="AA233" s="113"/>
      <c r="AB233" s="113"/>
      <c r="AC233" s="113"/>
      <c r="AD233" s="113"/>
      <c r="AE233" s="113"/>
      <c r="AF233" s="113"/>
      <c r="AG233" s="113"/>
      <c r="AH233" s="113"/>
      <c r="AI233" s="113"/>
      <c r="AJ233" s="113"/>
      <c r="AK233" s="113"/>
      <c r="AL233" s="113"/>
      <c r="AM233" s="113"/>
      <c r="AN233" s="113"/>
      <c r="AO233" s="113"/>
      <c r="AP233" s="113"/>
      <c r="AQ233" s="113"/>
      <c r="AR233" s="113"/>
      <c r="AS233" s="113"/>
      <c r="AT233" s="113"/>
      <c r="AU233" s="113"/>
      <c r="AV233" s="113"/>
      <c r="AW233" s="113"/>
      <c r="AX233" s="113"/>
      <c r="AY233" s="113"/>
      <c r="AZ233" s="113"/>
      <c r="BA233" s="113"/>
      <c r="BB233" s="113"/>
      <c r="BC233" s="113"/>
      <c r="BD233" s="113"/>
    </row>
    <row r="234" spans="2:56" x14ac:dyDescent="0.2">
      <c r="B234" s="113"/>
      <c r="C234" s="114"/>
      <c r="D234" s="114"/>
      <c r="E234" s="113"/>
      <c r="F234" s="113"/>
      <c r="G234" s="113"/>
      <c r="I234" s="113"/>
      <c r="J234" s="113"/>
      <c r="K234" s="113"/>
      <c r="M234" s="113"/>
      <c r="N234" s="113"/>
      <c r="O234" s="113"/>
      <c r="P234" s="113"/>
      <c r="R234" s="113"/>
      <c r="S234" s="113"/>
      <c r="T234" s="113"/>
      <c r="U234" s="113"/>
      <c r="V234" s="113"/>
      <c r="W234" s="113"/>
      <c r="X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</row>
    <row r="235" spans="2:56" x14ac:dyDescent="0.2">
      <c r="B235" s="113"/>
      <c r="C235" s="114"/>
      <c r="D235" s="114"/>
      <c r="E235" s="113"/>
      <c r="F235" s="113"/>
      <c r="G235" s="113"/>
      <c r="I235" s="113"/>
      <c r="J235" s="113"/>
      <c r="K235" s="113"/>
      <c r="M235" s="113"/>
      <c r="N235" s="113"/>
      <c r="O235" s="113"/>
      <c r="P235" s="113"/>
      <c r="R235" s="113"/>
      <c r="S235" s="113"/>
      <c r="T235" s="113"/>
      <c r="U235" s="113"/>
      <c r="V235" s="113"/>
      <c r="W235" s="113"/>
      <c r="X235" s="113"/>
      <c r="Z235" s="113"/>
      <c r="AA235" s="113"/>
      <c r="AB235" s="113"/>
      <c r="AC235" s="113"/>
      <c r="AD235" s="113"/>
      <c r="AE235" s="113"/>
      <c r="AF235" s="113"/>
      <c r="AG235" s="113"/>
      <c r="AH235" s="113"/>
      <c r="AI235" s="113"/>
      <c r="AJ235" s="113"/>
      <c r="AK235" s="113"/>
      <c r="AL235" s="113"/>
      <c r="AM235" s="113"/>
      <c r="AN235" s="113"/>
      <c r="AO235" s="113"/>
      <c r="AP235" s="113"/>
      <c r="AQ235" s="113"/>
      <c r="AR235" s="113"/>
      <c r="AS235" s="113"/>
      <c r="AT235" s="113"/>
      <c r="AU235" s="113"/>
      <c r="AV235" s="113"/>
      <c r="AW235" s="113"/>
      <c r="AX235" s="113"/>
      <c r="AY235" s="113"/>
      <c r="AZ235" s="113"/>
      <c r="BA235" s="113"/>
      <c r="BB235" s="113"/>
      <c r="BC235" s="113"/>
      <c r="BD235" s="113"/>
    </row>
    <row r="236" spans="2:56" x14ac:dyDescent="0.2">
      <c r="B236" s="113"/>
      <c r="C236" s="114"/>
      <c r="D236" s="114"/>
      <c r="E236" s="113"/>
      <c r="F236" s="113"/>
      <c r="G236" s="113"/>
      <c r="I236" s="113"/>
      <c r="J236" s="113"/>
      <c r="K236" s="113"/>
      <c r="M236" s="113"/>
      <c r="N236" s="113"/>
      <c r="O236" s="113"/>
      <c r="P236" s="113"/>
      <c r="R236" s="113"/>
      <c r="S236" s="113"/>
      <c r="T236" s="113"/>
      <c r="U236" s="113"/>
      <c r="V236" s="113"/>
      <c r="W236" s="113"/>
      <c r="X236" s="113"/>
      <c r="Z236" s="113"/>
      <c r="AA236" s="113"/>
      <c r="AB236" s="113"/>
      <c r="AC236" s="113"/>
      <c r="AD236" s="113"/>
      <c r="AE236" s="113"/>
      <c r="AF236" s="113"/>
      <c r="AG236" s="113"/>
      <c r="AH236" s="113"/>
      <c r="AI236" s="113"/>
      <c r="AJ236" s="113"/>
      <c r="AK236" s="113"/>
      <c r="AL236" s="113"/>
      <c r="AM236" s="113"/>
      <c r="AN236" s="113"/>
      <c r="AO236" s="113"/>
      <c r="AP236" s="113"/>
      <c r="AQ236" s="113"/>
      <c r="AR236" s="113"/>
      <c r="AS236" s="113"/>
      <c r="AT236" s="113"/>
      <c r="AU236" s="113"/>
      <c r="AV236" s="113"/>
      <c r="AW236" s="113"/>
      <c r="AX236" s="113"/>
      <c r="AY236" s="113"/>
      <c r="AZ236" s="113"/>
      <c r="BA236" s="113"/>
      <c r="BB236" s="113"/>
      <c r="BC236" s="113"/>
      <c r="BD236" s="113"/>
    </row>
    <row r="237" spans="2:56" x14ac:dyDescent="0.2">
      <c r="B237" s="113"/>
      <c r="C237" s="114"/>
      <c r="D237" s="114"/>
      <c r="E237" s="113"/>
      <c r="F237" s="113"/>
      <c r="G237" s="113"/>
      <c r="I237" s="113"/>
      <c r="J237" s="113"/>
      <c r="K237" s="113"/>
      <c r="M237" s="113"/>
      <c r="N237" s="113"/>
      <c r="O237" s="113"/>
      <c r="P237" s="113"/>
      <c r="R237" s="113"/>
      <c r="S237" s="113"/>
      <c r="T237" s="113"/>
      <c r="U237" s="113"/>
      <c r="V237" s="113"/>
      <c r="W237" s="113"/>
      <c r="X237" s="113"/>
      <c r="Z237" s="113"/>
      <c r="AA237" s="113"/>
      <c r="AB237" s="113"/>
      <c r="AC237" s="113"/>
      <c r="AD237" s="113"/>
      <c r="AE237" s="113"/>
      <c r="AF237" s="113"/>
      <c r="AG237" s="113"/>
      <c r="AH237" s="113"/>
      <c r="AI237" s="113"/>
      <c r="AJ237" s="113"/>
      <c r="AK237" s="113"/>
      <c r="AL237" s="113"/>
      <c r="AM237" s="113"/>
      <c r="AN237" s="113"/>
      <c r="AO237" s="113"/>
      <c r="AP237" s="113"/>
      <c r="AQ237" s="113"/>
      <c r="AR237" s="113"/>
      <c r="AS237" s="113"/>
      <c r="AT237" s="113"/>
      <c r="AU237" s="113"/>
      <c r="AV237" s="113"/>
      <c r="AW237" s="113"/>
      <c r="AX237" s="113"/>
      <c r="AY237" s="113"/>
      <c r="AZ237" s="113"/>
      <c r="BA237" s="113"/>
      <c r="BB237" s="113"/>
      <c r="BC237" s="113"/>
      <c r="BD237" s="113"/>
    </row>
    <row r="238" spans="2:56" x14ac:dyDescent="0.2">
      <c r="B238" s="113"/>
      <c r="C238" s="114"/>
      <c r="D238" s="114"/>
      <c r="E238" s="113"/>
      <c r="F238" s="113"/>
      <c r="G238" s="113"/>
      <c r="I238" s="113"/>
      <c r="J238" s="113"/>
      <c r="K238" s="113"/>
      <c r="M238" s="113"/>
      <c r="N238" s="113"/>
      <c r="O238" s="113"/>
      <c r="P238" s="113"/>
      <c r="R238" s="113"/>
      <c r="S238" s="113"/>
      <c r="T238" s="113"/>
      <c r="U238" s="113"/>
      <c r="V238" s="113"/>
      <c r="W238" s="113"/>
      <c r="X238" s="113"/>
      <c r="Z238" s="113"/>
      <c r="AA238" s="113"/>
      <c r="AB238" s="113"/>
      <c r="AC238" s="113"/>
      <c r="AD238" s="113"/>
      <c r="AE238" s="113"/>
      <c r="AF238" s="113"/>
      <c r="AG238" s="113"/>
      <c r="AH238" s="113"/>
      <c r="AI238" s="113"/>
      <c r="AJ238" s="113"/>
      <c r="AK238" s="113"/>
      <c r="AL238" s="113"/>
      <c r="AM238" s="113"/>
      <c r="AN238" s="113"/>
      <c r="AO238" s="113"/>
      <c r="AP238" s="113"/>
      <c r="AQ238" s="113"/>
      <c r="AR238" s="113"/>
      <c r="AS238" s="113"/>
      <c r="AT238" s="113"/>
      <c r="AU238" s="113"/>
      <c r="AV238" s="113"/>
      <c r="AW238" s="113"/>
      <c r="AX238" s="113"/>
      <c r="AY238" s="113"/>
      <c r="AZ238" s="113"/>
      <c r="BA238" s="113"/>
      <c r="BB238" s="113"/>
      <c r="BC238" s="113"/>
      <c r="BD238" s="113"/>
    </row>
    <row r="239" spans="2:56" x14ac:dyDescent="0.2">
      <c r="B239" s="113"/>
      <c r="C239" s="114"/>
      <c r="D239" s="114"/>
      <c r="E239" s="113"/>
      <c r="F239" s="113"/>
      <c r="G239" s="113"/>
      <c r="I239" s="113"/>
      <c r="J239" s="113"/>
      <c r="K239" s="113"/>
      <c r="M239" s="113"/>
      <c r="N239" s="113"/>
      <c r="O239" s="113"/>
      <c r="P239" s="113"/>
      <c r="R239" s="113"/>
      <c r="S239" s="113"/>
      <c r="T239" s="113"/>
      <c r="U239" s="113"/>
      <c r="V239" s="113"/>
      <c r="W239" s="113"/>
      <c r="X239" s="113"/>
      <c r="Z239" s="113"/>
      <c r="AA239" s="113"/>
      <c r="AB239" s="113"/>
      <c r="AC239" s="113"/>
      <c r="AD239" s="113"/>
      <c r="AE239" s="113"/>
      <c r="AF239" s="113"/>
      <c r="AG239" s="113"/>
      <c r="AH239" s="113"/>
      <c r="AI239" s="113"/>
      <c r="AJ239" s="113"/>
      <c r="AK239" s="113"/>
      <c r="AL239" s="113"/>
      <c r="AM239" s="113"/>
      <c r="AN239" s="113"/>
      <c r="AO239" s="113"/>
      <c r="AP239" s="113"/>
      <c r="AQ239" s="113"/>
      <c r="AR239" s="113"/>
      <c r="AS239" s="113"/>
      <c r="AT239" s="113"/>
      <c r="AU239" s="113"/>
      <c r="AV239" s="113"/>
      <c r="AW239" s="113"/>
      <c r="AX239" s="113"/>
      <c r="AY239" s="113"/>
      <c r="AZ239" s="113"/>
      <c r="BA239" s="113"/>
      <c r="BB239" s="113"/>
      <c r="BC239" s="113"/>
      <c r="BD239" s="113"/>
    </row>
    <row r="240" spans="2:56" x14ac:dyDescent="0.2">
      <c r="B240" s="113"/>
      <c r="C240" s="114"/>
      <c r="D240" s="114"/>
      <c r="E240" s="113"/>
      <c r="F240" s="113"/>
      <c r="G240" s="113"/>
      <c r="I240" s="113"/>
      <c r="J240" s="113"/>
      <c r="K240" s="113"/>
      <c r="M240" s="113"/>
      <c r="N240" s="113"/>
      <c r="O240" s="113"/>
      <c r="P240" s="113"/>
      <c r="R240" s="113"/>
      <c r="S240" s="113"/>
      <c r="T240" s="113"/>
      <c r="U240" s="113"/>
      <c r="V240" s="113"/>
      <c r="W240" s="113"/>
      <c r="X240" s="113"/>
      <c r="Z240" s="113"/>
      <c r="AA240" s="113"/>
      <c r="AB240" s="113"/>
      <c r="AC240" s="113"/>
      <c r="AD240" s="113"/>
      <c r="AE240" s="113"/>
      <c r="AF240" s="113"/>
      <c r="AG240" s="113"/>
      <c r="AH240" s="113"/>
      <c r="AI240" s="113"/>
      <c r="AJ240" s="113"/>
      <c r="AK240" s="113"/>
      <c r="AL240" s="113"/>
      <c r="AM240" s="113"/>
      <c r="AN240" s="113"/>
      <c r="AO240" s="113"/>
      <c r="AP240" s="113"/>
      <c r="AQ240" s="113"/>
      <c r="AR240" s="113"/>
      <c r="AS240" s="113"/>
      <c r="AT240" s="113"/>
      <c r="AU240" s="113"/>
      <c r="AV240" s="113"/>
      <c r="AW240" s="113"/>
      <c r="AX240" s="113"/>
      <c r="AY240" s="113"/>
      <c r="AZ240" s="113"/>
      <c r="BA240" s="113"/>
      <c r="BB240" s="113"/>
      <c r="BC240" s="113"/>
      <c r="BD240" s="113"/>
    </row>
    <row r="241" spans="2:56" x14ac:dyDescent="0.2">
      <c r="B241" s="113"/>
      <c r="C241" s="114"/>
      <c r="D241" s="114"/>
      <c r="E241" s="113"/>
      <c r="F241" s="113"/>
      <c r="G241" s="113"/>
      <c r="I241" s="113"/>
      <c r="J241" s="113"/>
      <c r="K241" s="113"/>
      <c r="M241" s="113"/>
      <c r="N241" s="113"/>
      <c r="O241" s="113"/>
      <c r="P241" s="113"/>
      <c r="R241" s="113"/>
      <c r="S241" s="113"/>
      <c r="T241" s="113"/>
      <c r="U241" s="113"/>
      <c r="V241" s="113"/>
      <c r="W241" s="113"/>
      <c r="X241" s="113"/>
      <c r="Z241" s="113"/>
      <c r="AA241" s="113"/>
      <c r="AB241" s="113"/>
      <c r="AC241" s="113"/>
      <c r="AD241" s="113"/>
      <c r="AE241" s="113"/>
      <c r="AF241" s="113"/>
      <c r="AG241" s="113"/>
      <c r="AH241" s="113"/>
      <c r="AI241" s="113"/>
      <c r="AJ241" s="113"/>
      <c r="AK241" s="113"/>
      <c r="AL241" s="113"/>
      <c r="AM241" s="113"/>
      <c r="AN241" s="113"/>
      <c r="AO241" s="113"/>
      <c r="AP241" s="113"/>
      <c r="AQ241" s="113"/>
      <c r="AR241" s="113"/>
      <c r="AS241" s="113"/>
      <c r="AT241" s="113"/>
      <c r="AU241" s="113"/>
      <c r="AV241" s="113"/>
      <c r="AW241" s="113"/>
      <c r="AX241" s="113"/>
      <c r="AY241" s="113"/>
      <c r="AZ241" s="113"/>
      <c r="BA241" s="113"/>
      <c r="BB241" s="113"/>
      <c r="BC241" s="113"/>
      <c r="BD241" s="113"/>
    </row>
    <row r="242" spans="2:56" x14ac:dyDescent="0.2">
      <c r="B242" s="113"/>
      <c r="C242" s="114"/>
      <c r="D242" s="114"/>
      <c r="E242" s="113"/>
      <c r="F242" s="113"/>
      <c r="G242" s="113"/>
      <c r="I242" s="113"/>
      <c r="J242" s="113"/>
      <c r="K242" s="113"/>
      <c r="M242" s="113"/>
      <c r="N242" s="113"/>
      <c r="O242" s="113"/>
      <c r="P242" s="113"/>
      <c r="R242" s="113"/>
      <c r="S242" s="113"/>
      <c r="T242" s="113"/>
      <c r="U242" s="113"/>
      <c r="V242" s="113"/>
      <c r="W242" s="113"/>
      <c r="X242" s="113"/>
      <c r="Z242" s="113"/>
      <c r="AA242" s="113"/>
      <c r="AB242" s="113"/>
      <c r="AC242" s="113"/>
      <c r="AD242" s="113"/>
      <c r="AE242" s="113"/>
      <c r="AF242" s="113"/>
      <c r="AG242" s="113"/>
      <c r="AH242" s="113"/>
      <c r="AI242" s="113"/>
      <c r="AJ242" s="113"/>
      <c r="AK242" s="113"/>
      <c r="AL242" s="113"/>
      <c r="AM242" s="113"/>
      <c r="AN242" s="113"/>
      <c r="AO242" s="113"/>
      <c r="AP242" s="113"/>
      <c r="AQ242" s="113"/>
      <c r="AR242" s="113"/>
      <c r="AS242" s="113"/>
      <c r="AT242" s="113"/>
      <c r="AU242" s="113"/>
      <c r="AV242" s="113"/>
      <c r="AW242" s="113"/>
      <c r="AX242" s="113"/>
      <c r="AY242" s="113"/>
      <c r="AZ242" s="113"/>
      <c r="BA242" s="113"/>
      <c r="BB242" s="113"/>
      <c r="BC242" s="113"/>
      <c r="BD242" s="113"/>
    </row>
    <row r="243" spans="2:56" x14ac:dyDescent="0.2">
      <c r="B243" s="113"/>
      <c r="C243" s="114"/>
      <c r="D243" s="114"/>
      <c r="E243" s="113"/>
      <c r="F243" s="113"/>
      <c r="G243" s="113"/>
      <c r="I243" s="113"/>
      <c r="J243" s="113"/>
      <c r="K243" s="113"/>
      <c r="M243" s="113"/>
      <c r="N243" s="113"/>
      <c r="O243" s="113"/>
      <c r="P243" s="113"/>
      <c r="R243" s="113"/>
      <c r="S243" s="113"/>
      <c r="T243" s="113"/>
      <c r="U243" s="113"/>
      <c r="V243" s="113"/>
      <c r="W243" s="113"/>
      <c r="X243" s="113"/>
      <c r="Z243" s="113"/>
      <c r="AA243" s="113"/>
      <c r="AB243" s="113"/>
      <c r="AC243" s="113"/>
      <c r="AD243" s="113"/>
      <c r="AE243" s="113"/>
      <c r="AF243" s="113"/>
      <c r="AG243" s="113"/>
      <c r="AH243" s="113"/>
      <c r="AI243" s="113"/>
      <c r="AJ243" s="113"/>
      <c r="AK243" s="113"/>
      <c r="AL243" s="113"/>
      <c r="AM243" s="113"/>
      <c r="AN243" s="113"/>
      <c r="AO243" s="113"/>
      <c r="AP243" s="113"/>
      <c r="AQ243" s="113"/>
      <c r="AR243" s="113"/>
      <c r="AS243" s="113"/>
      <c r="AT243" s="113"/>
      <c r="AU243" s="113"/>
      <c r="AV243" s="113"/>
      <c r="AW243" s="113"/>
      <c r="AX243" s="113"/>
      <c r="AY243" s="113"/>
      <c r="AZ243" s="113"/>
      <c r="BA243" s="113"/>
      <c r="BB243" s="113"/>
      <c r="BC243" s="113"/>
      <c r="BD243" s="113"/>
    </row>
    <row r="244" spans="2:56" x14ac:dyDescent="0.2">
      <c r="B244" s="113"/>
      <c r="C244" s="114"/>
      <c r="D244" s="114"/>
      <c r="E244" s="113"/>
      <c r="F244" s="113"/>
      <c r="G244" s="113"/>
      <c r="I244" s="113"/>
      <c r="J244" s="113"/>
      <c r="K244" s="113"/>
      <c r="M244" s="113"/>
      <c r="N244" s="113"/>
      <c r="O244" s="113"/>
      <c r="P244" s="113"/>
      <c r="R244" s="113"/>
      <c r="S244" s="113"/>
      <c r="T244" s="113"/>
      <c r="U244" s="113"/>
      <c r="V244" s="113"/>
      <c r="W244" s="113"/>
      <c r="X244" s="113"/>
      <c r="Z244" s="113"/>
      <c r="AA244" s="113"/>
      <c r="AB244" s="113"/>
      <c r="AC244" s="113"/>
      <c r="AD244" s="113"/>
      <c r="AE244" s="113"/>
      <c r="AF244" s="113"/>
      <c r="AG244" s="113"/>
      <c r="AH244" s="113"/>
      <c r="AI244" s="113"/>
      <c r="AJ244" s="113"/>
      <c r="AK244" s="113"/>
      <c r="AL244" s="113"/>
      <c r="AM244" s="113"/>
      <c r="AN244" s="113"/>
      <c r="AO244" s="113"/>
      <c r="AP244" s="113"/>
      <c r="AQ244" s="113"/>
      <c r="AR244" s="113"/>
      <c r="AS244" s="113"/>
      <c r="AT244" s="113"/>
      <c r="AU244" s="113"/>
      <c r="AV244" s="113"/>
      <c r="AW244" s="113"/>
      <c r="AX244" s="113"/>
      <c r="AY244" s="113"/>
      <c r="AZ244" s="113"/>
      <c r="BA244" s="113"/>
      <c r="BB244" s="113"/>
      <c r="BC244" s="113"/>
      <c r="BD244" s="113"/>
    </row>
    <row r="245" spans="2:56" x14ac:dyDescent="0.2">
      <c r="B245" s="113"/>
      <c r="C245" s="114"/>
      <c r="D245" s="114"/>
      <c r="E245" s="113"/>
      <c r="F245" s="113"/>
      <c r="G245" s="113"/>
      <c r="I245" s="113"/>
      <c r="J245" s="113"/>
      <c r="K245" s="113"/>
      <c r="M245" s="113"/>
      <c r="N245" s="113"/>
      <c r="O245" s="113"/>
      <c r="P245" s="113"/>
      <c r="R245" s="113"/>
      <c r="S245" s="113"/>
      <c r="T245" s="113"/>
      <c r="U245" s="113"/>
      <c r="V245" s="113"/>
      <c r="W245" s="113"/>
      <c r="X245" s="113"/>
      <c r="Z245" s="113"/>
      <c r="AA245" s="113"/>
      <c r="AB245" s="113"/>
      <c r="AC245" s="113"/>
      <c r="AD245" s="113"/>
      <c r="AE245" s="113"/>
      <c r="AF245" s="113"/>
      <c r="AG245" s="113"/>
      <c r="AH245" s="113"/>
      <c r="AI245" s="113"/>
      <c r="AJ245" s="113"/>
      <c r="AK245" s="113"/>
      <c r="AL245" s="113"/>
      <c r="AM245" s="113"/>
      <c r="AN245" s="113"/>
      <c r="AO245" s="113"/>
      <c r="AP245" s="113"/>
      <c r="AQ245" s="113"/>
      <c r="AR245" s="113"/>
      <c r="AS245" s="113"/>
      <c r="AT245" s="113"/>
      <c r="AU245" s="113"/>
      <c r="AV245" s="113"/>
      <c r="AW245" s="113"/>
      <c r="AX245" s="113"/>
      <c r="AY245" s="113"/>
      <c r="AZ245" s="113"/>
      <c r="BA245" s="113"/>
      <c r="BB245" s="113"/>
      <c r="BC245" s="113"/>
      <c r="BD245" s="113"/>
    </row>
    <row r="246" spans="2:56" x14ac:dyDescent="0.2">
      <c r="B246" s="113"/>
      <c r="C246" s="114"/>
      <c r="D246" s="114"/>
      <c r="E246" s="113"/>
      <c r="F246" s="113"/>
      <c r="G246" s="113"/>
      <c r="I246" s="113"/>
      <c r="J246" s="113"/>
      <c r="K246" s="113"/>
      <c r="M246" s="113"/>
      <c r="N246" s="113"/>
      <c r="O246" s="113"/>
      <c r="P246" s="113"/>
      <c r="R246" s="113"/>
      <c r="S246" s="113"/>
      <c r="T246" s="113"/>
      <c r="U246" s="113"/>
      <c r="V246" s="113"/>
      <c r="W246" s="113"/>
      <c r="X246" s="113"/>
      <c r="Z246" s="113"/>
      <c r="AA246" s="113"/>
      <c r="AB246" s="113"/>
      <c r="AC246" s="113"/>
      <c r="AD246" s="113"/>
      <c r="AE246" s="113"/>
      <c r="AF246" s="113"/>
      <c r="AG246" s="113"/>
      <c r="AH246" s="113"/>
      <c r="AI246" s="113"/>
      <c r="AJ246" s="113"/>
      <c r="AK246" s="113"/>
      <c r="AL246" s="113"/>
      <c r="AM246" s="113"/>
      <c r="AN246" s="113"/>
      <c r="AO246" s="113"/>
      <c r="AP246" s="113"/>
      <c r="AQ246" s="113"/>
      <c r="AR246" s="113"/>
      <c r="AS246" s="113"/>
      <c r="AT246" s="113"/>
      <c r="AU246" s="113"/>
      <c r="AV246" s="113"/>
      <c r="AW246" s="113"/>
      <c r="AX246" s="113"/>
      <c r="AY246" s="113"/>
      <c r="AZ246" s="113"/>
      <c r="BA246" s="113"/>
      <c r="BB246" s="113"/>
      <c r="BC246" s="113"/>
      <c r="BD246" s="113"/>
    </row>
    <row r="247" spans="2:56" x14ac:dyDescent="0.2">
      <c r="B247" s="113"/>
      <c r="C247" s="114"/>
      <c r="D247" s="114"/>
      <c r="E247" s="113"/>
      <c r="F247" s="113"/>
      <c r="G247" s="113"/>
      <c r="I247" s="113"/>
      <c r="J247" s="113"/>
      <c r="K247" s="113"/>
      <c r="M247" s="113"/>
      <c r="N247" s="113"/>
      <c r="O247" s="113"/>
      <c r="P247" s="113"/>
      <c r="R247" s="113"/>
      <c r="S247" s="113"/>
      <c r="T247" s="113"/>
      <c r="U247" s="113"/>
      <c r="V247" s="113"/>
      <c r="W247" s="113"/>
      <c r="X247" s="113"/>
      <c r="Z247" s="113"/>
      <c r="AA247" s="113"/>
      <c r="AB247" s="113"/>
      <c r="AC247" s="113"/>
      <c r="AD247" s="113"/>
      <c r="AE247" s="113"/>
      <c r="AF247" s="113"/>
      <c r="AG247" s="113"/>
      <c r="AH247" s="113"/>
      <c r="AI247" s="113"/>
      <c r="AJ247" s="113"/>
      <c r="AK247" s="113"/>
      <c r="AL247" s="113"/>
      <c r="AM247" s="113"/>
      <c r="AN247" s="113"/>
      <c r="AO247" s="113"/>
      <c r="AP247" s="113"/>
      <c r="AQ247" s="113"/>
      <c r="AR247" s="113"/>
      <c r="AS247" s="113"/>
      <c r="AT247" s="113"/>
      <c r="AU247" s="113"/>
      <c r="AV247" s="113"/>
      <c r="AW247" s="113"/>
      <c r="AX247" s="113"/>
      <c r="AY247" s="113"/>
      <c r="AZ247" s="113"/>
      <c r="BA247" s="113"/>
      <c r="BB247" s="113"/>
      <c r="BC247" s="113"/>
      <c r="BD247" s="113"/>
    </row>
    <row r="248" spans="2:56" x14ac:dyDescent="0.2">
      <c r="B248" s="113"/>
      <c r="C248" s="114"/>
      <c r="D248" s="114"/>
      <c r="E248" s="113"/>
      <c r="F248" s="113"/>
      <c r="G248" s="113"/>
      <c r="I248" s="113"/>
      <c r="J248" s="113"/>
      <c r="K248" s="113"/>
      <c r="M248" s="113"/>
      <c r="N248" s="113"/>
      <c r="O248" s="113"/>
      <c r="P248" s="113"/>
      <c r="R248" s="113"/>
      <c r="S248" s="113"/>
      <c r="T248" s="113"/>
      <c r="U248" s="113"/>
      <c r="V248" s="113"/>
      <c r="W248" s="113"/>
      <c r="X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</row>
    <row r="249" spans="2:56" x14ac:dyDescent="0.2">
      <c r="B249" s="113"/>
      <c r="C249" s="114"/>
      <c r="D249" s="114"/>
      <c r="E249" s="113"/>
      <c r="F249" s="113"/>
      <c r="G249" s="113"/>
      <c r="I249" s="113"/>
      <c r="J249" s="113"/>
      <c r="K249" s="113"/>
      <c r="M249" s="113"/>
      <c r="N249" s="113"/>
      <c r="O249" s="113"/>
      <c r="P249" s="113"/>
      <c r="R249" s="113"/>
      <c r="S249" s="113"/>
      <c r="T249" s="113"/>
      <c r="U249" s="113"/>
      <c r="V249" s="113"/>
      <c r="W249" s="113"/>
      <c r="X249" s="113"/>
      <c r="Z249" s="113"/>
      <c r="AA249" s="113"/>
      <c r="AB249" s="113"/>
      <c r="AC249" s="113"/>
      <c r="AD249" s="113"/>
      <c r="AE249" s="113"/>
      <c r="AF249" s="113"/>
      <c r="AG249" s="113"/>
      <c r="AH249" s="113"/>
      <c r="AI249" s="113"/>
      <c r="AJ249" s="113"/>
      <c r="AK249" s="113"/>
      <c r="AL249" s="113"/>
      <c r="AM249" s="113"/>
      <c r="AN249" s="113"/>
      <c r="AO249" s="113"/>
      <c r="AP249" s="113"/>
      <c r="AQ249" s="113"/>
      <c r="AR249" s="113"/>
      <c r="AS249" s="113"/>
      <c r="AT249" s="113"/>
      <c r="AU249" s="113"/>
      <c r="AV249" s="113"/>
      <c r="AW249" s="113"/>
      <c r="AX249" s="113"/>
      <c r="AY249" s="113"/>
      <c r="AZ249" s="113"/>
      <c r="BA249" s="113"/>
      <c r="BB249" s="113"/>
      <c r="BC249" s="113"/>
      <c r="BD249" s="113"/>
    </row>
    <row r="250" spans="2:56" x14ac:dyDescent="0.2">
      <c r="B250" s="113"/>
      <c r="C250" s="114"/>
      <c r="D250" s="114"/>
      <c r="E250" s="113"/>
      <c r="F250" s="113"/>
      <c r="G250" s="113"/>
      <c r="I250" s="113"/>
      <c r="J250" s="113"/>
      <c r="K250" s="113"/>
      <c r="M250" s="113"/>
      <c r="N250" s="113"/>
      <c r="O250" s="113"/>
      <c r="P250" s="113"/>
      <c r="R250" s="113"/>
      <c r="S250" s="113"/>
      <c r="T250" s="113"/>
      <c r="U250" s="113"/>
      <c r="V250" s="113"/>
      <c r="W250" s="113"/>
      <c r="X250" s="113"/>
      <c r="Z250" s="113"/>
      <c r="AA250" s="113"/>
      <c r="AB250" s="113"/>
      <c r="AC250" s="113"/>
      <c r="AD250" s="113"/>
      <c r="AE250" s="113"/>
      <c r="AF250" s="113"/>
      <c r="AG250" s="113"/>
      <c r="AH250" s="113"/>
      <c r="AI250" s="113"/>
      <c r="AJ250" s="113"/>
      <c r="AK250" s="113"/>
      <c r="AL250" s="113"/>
      <c r="AM250" s="113"/>
      <c r="AN250" s="113"/>
      <c r="AO250" s="113"/>
      <c r="AP250" s="113"/>
      <c r="AQ250" s="113"/>
      <c r="AR250" s="113"/>
      <c r="AS250" s="113"/>
      <c r="AT250" s="113"/>
      <c r="AU250" s="113"/>
      <c r="AV250" s="113"/>
      <c r="AW250" s="113"/>
      <c r="AX250" s="113"/>
      <c r="AY250" s="113"/>
      <c r="AZ250" s="113"/>
      <c r="BA250" s="113"/>
      <c r="BB250" s="113"/>
      <c r="BC250" s="113"/>
      <c r="BD250" s="113"/>
    </row>
    <row r="251" spans="2:56" x14ac:dyDescent="0.2">
      <c r="B251" s="113"/>
      <c r="C251" s="114"/>
      <c r="D251" s="114"/>
      <c r="E251" s="113"/>
      <c r="F251" s="113"/>
      <c r="G251" s="113"/>
      <c r="I251" s="113"/>
      <c r="J251" s="113"/>
      <c r="K251" s="113"/>
      <c r="M251" s="113"/>
      <c r="N251" s="113"/>
      <c r="O251" s="113"/>
      <c r="P251" s="113"/>
      <c r="R251" s="113"/>
      <c r="S251" s="113"/>
      <c r="T251" s="113"/>
      <c r="U251" s="113"/>
      <c r="V251" s="113"/>
      <c r="W251" s="113"/>
      <c r="X251" s="113"/>
      <c r="Z251" s="113"/>
      <c r="AA251" s="113"/>
      <c r="AB251" s="113"/>
      <c r="AC251" s="113"/>
      <c r="AD251" s="113"/>
      <c r="AE251" s="113"/>
      <c r="AF251" s="113"/>
      <c r="AG251" s="113"/>
      <c r="AH251" s="113"/>
      <c r="AI251" s="113"/>
      <c r="AJ251" s="113"/>
      <c r="AK251" s="113"/>
      <c r="AL251" s="113"/>
      <c r="AM251" s="113"/>
      <c r="AN251" s="113"/>
      <c r="AO251" s="113"/>
      <c r="AP251" s="113"/>
      <c r="AQ251" s="113"/>
      <c r="AR251" s="113"/>
      <c r="AS251" s="113"/>
      <c r="AT251" s="113"/>
      <c r="AU251" s="113"/>
      <c r="AV251" s="113"/>
      <c r="AW251" s="113"/>
      <c r="AX251" s="113"/>
      <c r="AY251" s="113"/>
      <c r="AZ251" s="113"/>
      <c r="BA251" s="113"/>
      <c r="BB251" s="113"/>
      <c r="BC251" s="113"/>
      <c r="BD251" s="113"/>
    </row>
    <row r="252" spans="2:56" x14ac:dyDescent="0.2">
      <c r="B252" s="113"/>
      <c r="C252" s="114"/>
      <c r="D252" s="114"/>
      <c r="E252" s="113"/>
      <c r="F252" s="113"/>
      <c r="G252" s="113"/>
      <c r="I252" s="113"/>
      <c r="J252" s="113"/>
      <c r="K252" s="113"/>
      <c r="M252" s="113"/>
      <c r="N252" s="113"/>
      <c r="O252" s="113"/>
      <c r="P252" s="113"/>
      <c r="R252" s="113"/>
      <c r="S252" s="113"/>
      <c r="T252" s="113"/>
      <c r="U252" s="113"/>
      <c r="V252" s="113"/>
      <c r="W252" s="113"/>
      <c r="X252" s="113"/>
      <c r="Z252" s="113"/>
      <c r="AA252" s="113"/>
      <c r="AB252" s="113"/>
      <c r="AC252" s="113"/>
      <c r="AD252" s="113"/>
      <c r="AE252" s="113"/>
      <c r="AF252" s="113"/>
      <c r="AG252" s="113"/>
      <c r="AH252" s="113"/>
      <c r="AI252" s="113"/>
      <c r="AJ252" s="113"/>
      <c r="AK252" s="113"/>
      <c r="AL252" s="113"/>
      <c r="AM252" s="113"/>
      <c r="AN252" s="113"/>
      <c r="AO252" s="113"/>
      <c r="AP252" s="113"/>
      <c r="AQ252" s="113"/>
      <c r="AR252" s="113"/>
      <c r="AS252" s="113"/>
      <c r="AT252" s="113"/>
      <c r="AU252" s="113"/>
      <c r="AV252" s="113"/>
      <c r="AW252" s="113"/>
      <c r="AX252" s="113"/>
      <c r="AY252" s="113"/>
      <c r="AZ252" s="113"/>
      <c r="BA252" s="113"/>
      <c r="BB252" s="113"/>
      <c r="BC252" s="113"/>
      <c r="BD252" s="113"/>
    </row>
    <row r="253" spans="2:56" x14ac:dyDescent="0.2">
      <c r="B253" s="113"/>
      <c r="C253" s="114"/>
      <c r="D253" s="114"/>
      <c r="E253" s="113"/>
      <c r="F253" s="113"/>
      <c r="G253" s="113"/>
      <c r="I253" s="113"/>
      <c r="J253" s="113"/>
      <c r="K253" s="113"/>
      <c r="M253" s="113"/>
      <c r="N253" s="113"/>
      <c r="O253" s="113"/>
      <c r="P253" s="113"/>
      <c r="R253" s="113"/>
      <c r="S253" s="113"/>
      <c r="T253" s="113"/>
      <c r="U253" s="113"/>
      <c r="V253" s="113"/>
      <c r="W253" s="113"/>
      <c r="X253" s="113"/>
      <c r="Z253" s="113"/>
      <c r="AA253" s="113"/>
      <c r="AB253" s="113"/>
      <c r="AC253" s="113"/>
      <c r="AD253" s="113"/>
      <c r="AE253" s="113"/>
      <c r="AF253" s="113"/>
      <c r="AG253" s="113"/>
      <c r="AH253" s="113"/>
      <c r="AI253" s="113"/>
      <c r="AJ253" s="113"/>
      <c r="AK253" s="113"/>
      <c r="AL253" s="113"/>
      <c r="AM253" s="113"/>
      <c r="AN253" s="113"/>
      <c r="AO253" s="113"/>
      <c r="AP253" s="113"/>
      <c r="AQ253" s="113"/>
      <c r="AR253" s="113"/>
      <c r="AS253" s="113"/>
      <c r="AT253" s="113"/>
      <c r="AU253" s="113"/>
      <c r="AV253" s="113"/>
      <c r="AW253" s="113"/>
      <c r="AX253" s="113"/>
      <c r="AY253" s="113"/>
      <c r="AZ253" s="113"/>
      <c r="BA253" s="113"/>
      <c r="BB253" s="113"/>
      <c r="BC253" s="113"/>
      <c r="BD253" s="113"/>
    </row>
    <row r="254" spans="2:56" x14ac:dyDescent="0.2">
      <c r="B254" s="113"/>
      <c r="C254" s="114"/>
      <c r="D254" s="114"/>
      <c r="E254" s="113"/>
      <c r="F254" s="113"/>
      <c r="G254" s="113"/>
      <c r="I254" s="113"/>
      <c r="J254" s="113"/>
      <c r="K254" s="113"/>
      <c r="M254" s="113"/>
      <c r="N254" s="113"/>
      <c r="O254" s="113"/>
      <c r="P254" s="113"/>
      <c r="R254" s="113"/>
      <c r="S254" s="113"/>
      <c r="T254" s="113"/>
      <c r="U254" s="113"/>
      <c r="V254" s="113"/>
      <c r="W254" s="113"/>
      <c r="X254" s="113"/>
      <c r="Z254" s="113"/>
      <c r="AA254" s="113"/>
      <c r="AB254" s="113"/>
      <c r="AC254" s="113"/>
      <c r="AD254" s="113"/>
      <c r="AE254" s="113"/>
      <c r="AF254" s="113"/>
      <c r="AG254" s="113"/>
      <c r="AH254" s="113"/>
      <c r="AI254" s="113"/>
      <c r="AJ254" s="113"/>
      <c r="AK254" s="113"/>
      <c r="AL254" s="113"/>
      <c r="AM254" s="113"/>
      <c r="AN254" s="113"/>
      <c r="AO254" s="113"/>
      <c r="AP254" s="113"/>
      <c r="AQ254" s="113"/>
      <c r="AR254" s="113"/>
      <c r="AS254" s="113"/>
      <c r="AT254" s="113"/>
      <c r="AU254" s="113"/>
      <c r="AV254" s="113"/>
      <c r="AW254" s="113"/>
      <c r="AX254" s="113"/>
      <c r="AY254" s="113"/>
      <c r="AZ254" s="113"/>
      <c r="BA254" s="113"/>
      <c r="BB254" s="113"/>
      <c r="BC254" s="113"/>
      <c r="BD254" s="113"/>
    </row>
    <row r="255" spans="2:56" x14ac:dyDescent="0.2">
      <c r="B255" s="113"/>
      <c r="C255" s="114"/>
      <c r="D255" s="114"/>
      <c r="E255" s="113"/>
      <c r="F255" s="113"/>
      <c r="G255" s="113"/>
      <c r="I255" s="113"/>
      <c r="J255" s="113"/>
      <c r="K255" s="113"/>
      <c r="M255" s="113"/>
      <c r="N255" s="113"/>
      <c r="O255" s="113"/>
      <c r="P255" s="113"/>
      <c r="R255" s="113"/>
      <c r="S255" s="113"/>
      <c r="T255" s="113"/>
      <c r="U255" s="113"/>
      <c r="V255" s="113"/>
      <c r="W255" s="113"/>
      <c r="X255" s="113"/>
      <c r="Z255" s="113"/>
      <c r="AA255" s="113"/>
      <c r="AB255" s="113"/>
      <c r="AC255" s="113"/>
      <c r="AD255" s="113"/>
      <c r="AE255" s="113"/>
      <c r="AF255" s="113"/>
      <c r="AG255" s="113"/>
      <c r="AH255" s="113"/>
      <c r="AI255" s="113"/>
      <c r="AJ255" s="113"/>
      <c r="AK255" s="113"/>
      <c r="AL255" s="113"/>
      <c r="AM255" s="113"/>
      <c r="AN255" s="113"/>
      <c r="AO255" s="113"/>
      <c r="AP255" s="113"/>
      <c r="AQ255" s="113"/>
      <c r="AR255" s="113"/>
      <c r="AS255" s="113"/>
      <c r="AT255" s="113"/>
      <c r="AU255" s="113"/>
      <c r="AV255" s="113"/>
      <c r="AW255" s="113"/>
      <c r="AX255" s="113"/>
      <c r="AY255" s="113"/>
      <c r="AZ255" s="113"/>
      <c r="BA255" s="113"/>
      <c r="BB255" s="113"/>
      <c r="BC255" s="113"/>
      <c r="BD255" s="113"/>
    </row>
    <row r="256" spans="2:56" x14ac:dyDescent="0.2">
      <c r="B256" s="113"/>
      <c r="C256" s="114"/>
      <c r="D256" s="114"/>
      <c r="E256" s="113"/>
      <c r="F256" s="113"/>
      <c r="G256" s="113"/>
      <c r="I256" s="113"/>
      <c r="J256" s="113"/>
      <c r="K256" s="113"/>
      <c r="M256" s="113"/>
      <c r="N256" s="113"/>
      <c r="O256" s="113"/>
      <c r="P256" s="113"/>
      <c r="R256" s="113"/>
      <c r="S256" s="113"/>
      <c r="T256" s="113"/>
      <c r="U256" s="113"/>
      <c r="V256" s="113"/>
      <c r="W256" s="113"/>
      <c r="X256" s="113"/>
      <c r="Z256" s="113"/>
      <c r="AA256" s="113"/>
      <c r="AB256" s="113"/>
      <c r="AC256" s="113"/>
      <c r="AD256" s="113"/>
      <c r="AE256" s="113"/>
      <c r="AF256" s="113"/>
      <c r="AG256" s="113"/>
      <c r="AH256" s="113"/>
      <c r="AI256" s="113"/>
      <c r="AJ256" s="113"/>
      <c r="AK256" s="113"/>
      <c r="AL256" s="113"/>
      <c r="AM256" s="113"/>
      <c r="AN256" s="113"/>
      <c r="AO256" s="113"/>
      <c r="AP256" s="113"/>
      <c r="AQ256" s="113"/>
      <c r="AR256" s="113"/>
      <c r="AS256" s="113"/>
      <c r="AT256" s="113"/>
      <c r="AU256" s="113"/>
      <c r="AV256" s="113"/>
      <c r="AW256" s="113"/>
      <c r="AX256" s="113"/>
      <c r="AY256" s="113"/>
      <c r="AZ256" s="113"/>
      <c r="BA256" s="113"/>
      <c r="BB256" s="113"/>
      <c r="BC256" s="113"/>
      <c r="BD256" s="113"/>
    </row>
    <row r="257" spans="2:56" x14ac:dyDescent="0.2">
      <c r="B257" s="113"/>
      <c r="C257" s="114"/>
      <c r="D257" s="114"/>
      <c r="E257" s="113"/>
      <c r="F257" s="113"/>
      <c r="G257" s="113"/>
      <c r="I257" s="113"/>
      <c r="J257" s="113"/>
      <c r="K257" s="113"/>
      <c r="M257" s="113"/>
      <c r="N257" s="113"/>
      <c r="O257" s="113"/>
      <c r="P257" s="113"/>
      <c r="R257" s="113"/>
      <c r="S257" s="113"/>
      <c r="T257" s="113"/>
      <c r="U257" s="113"/>
      <c r="V257" s="113"/>
      <c r="W257" s="113"/>
      <c r="X257" s="113"/>
      <c r="Z257" s="113"/>
      <c r="AA257" s="113"/>
      <c r="AB257" s="113"/>
      <c r="AC257" s="113"/>
      <c r="AD257" s="113"/>
      <c r="AE257" s="113"/>
      <c r="AF257" s="113"/>
      <c r="AG257" s="113"/>
      <c r="AH257" s="113"/>
      <c r="AI257" s="113"/>
      <c r="AJ257" s="113"/>
      <c r="AK257" s="113"/>
      <c r="AL257" s="113"/>
      <c r="AM257" s="113"/>
      <c r="AN257" s="113"/>
      <c r="AO257" s="113"/>
      <c r="AP257" s="113"/>
      <c r="AQ257" s="113"/>
      <c r="AR257" s="113"/>
      <c r="AS257" s="113"/>
      <c r="AT257" s="113"/>
      <c r="AU257" s="113"/>
      <c r="AV257" s="113"/>
      <c r="AW257" s="113"/>
      <c r="AX257" s="113"/>
      <c r="AY257" s="113"/>
      <c r="AZ257" s="113"/>
      <c r="BA257" s="113"/>
      <c r="BB257" s="113"/>
      <c r="BC257" s="113"/>
      <c r="BD257" s="113"/>
    </row>
    <row r="258" spans="2:56" x14ac:dyDescent="0.2">
      <c r="B258" s="113"/>
      <c r="C258" s="114"/>
      <c r="D258" s="114"/>
      <c r="E258" s="113"/>
      <c r="F258" s="113"/>
      <c r="G258" s="113"/>
      <c r="I258" s="113"/>
      <c r="J258" s="113"/>
      <c r="K258" s="113"/>
      <c r="M258" s="113"/>
      <c r="N258" s="113"/>
      <c r="O258" s="113"/>
      <c r="P258" s="113"/>
      <c r="R258" s="113"/>
      <c r="S258" s="113"/>
      <c r="T258" s="113"/>
      <c r="U258" s="113"/>
      <c r="V258" s="113"/>
      <c r="W258" s="113"/>
      <c r="X258" s="113"/>
      <c r="Z258" s="113"/>
      <c r="AA258" s="113"/>
      <c r="AB258" s="113"/>
      <c r="AC258" s="113"/>
      <c r="AD258" s="113"/>
      <c r="AE258" s="113"/>
      <c r="AF258" s="113"/>
      <c r="AG258" s="113"/>
      <c r="AH258" s="113"/>
      <c r="AI258" s="113"/>
      <c r="AJ258" s="113"/>
      <c r="AK258" s="113"/>
      <c r="AL258" s="113"/>
      <c r="AM258" s="113"/>
      <c r="AN258" s="113"/>
      <c r="AO258" s="113"/>
      <c r="AP258" s="113"/>
      <c r="AQ258" s="113"/>
      <c r="AR258" s="113"/>
      <c r="AS258" s="113"/>
      <c r="AT258" s="113"/>
      <c r="AU258" s="113"/>
      <c r="AV258" s="113"/>
      <c r="AW258" s="113"/>
      <c r="AX258" s="113"/>
      <c r="AY258" s="113"/>
      <c r="AZ258" s="113"/>
      <c r="BA258" s="113"/>
      <c r="BB258" s="113"/>
      <c r="BC258" s="113"/>
      <c r="BD258" s="113"/>
    </row>
    <row r="259" spans="2:56" x14ac:dyDescent="0.2">
      <c r="B259" s="113"/>
      <c r="C259" s="114"/>
      <c r="D259" s="114"/>
      <c r="E259" s="113"/>
      <c r="F259" s="113"/>
      <c r="G259" s="113"/>
      <c r="I259" s="113"/>
      <c r="J259" s="113"/>
      <c r="K259" s="113"/>
      <c r="M259" s="113"/>
      <c r="N259" s="113"/>
      <c r="O259" s="113"/>
      <c r="P259" s="113"/>
      <c r="R259" s="113"/>
      <c r="S259" s="113"/>
      <c r="T259" s="113"/>
      <c r="U259" s="113"/>
      <c r="V259" s="113"/>
      <c r="W259" s="113"/>
      <c r="X259" s="113"/>
      <c r="Z259" s="113"/>
      <c r="AA259" s="113"/>
      <c r="AB259" s="113"/>
      <c r="AC259" s="113"/>
      <c r="AD259" s="113"/>
      <c r="AE259" s="113"/>
      <c r="AF259" s="113"/>
      <c r="AG259" s="113"/>
      <c r="AH259" s="113"/>
      <c r="AI259" s="113"/>
      <c r="AJ259" s="113"/>
      <c r="AK259" s="113"/>
      <c r="AL259" s="113"/>
      <c r="AM259" s="113"/>
      <c r="AN259" s="113"/>
      <c r="AO259" s="113"/>
      <c r="AP259" s="113"/>
      <c r="AQ259" s="113"/>
      <c r="AR259" s="113"/>
      <c r="AS259" s="113"/>
      <c r="AT259" s="113"/>
      <c r="AU259" s="113"/>
      <c r="AV259" s="113"/>
      <c r="AW259" s="113"/>
      <c r="AX259" s="113"/>
      <c r="AY259" s="113"/>
      <c r="AZ259" s="113"/>
      <c r="BA259" s="113"/>
      <c r="BB259" s="113"/>
      <c r="BC259" s="113"/>
      <c r="BD259" s="113"/>
    </row>
    <row r="260" spans="2:56" x14ac:dyDescent="0.2">
      <c r="B260" s="113"/>
      <c r="C260" s="114"/>
      <c r="D260" s="114"/>
      <c r="E260" s="113"/>
      <c r="F260" s="113"/>
      <c r="G260" s="113"/>
      <c r="I260" s="113"/>
      <c r="J260" s="113"/>
      <c r="K260" s="113"/>
      <c r="M260" s="113"/>
      <c r="N260" s="113"/>
      <c r="O260" s="113"/>
      <c r="P260" s="113"/>
      <c r="R260" s="113"/>
      <c r="S260" s="113"/>
      <c r="T260" s="113"/>
      <c r="U260" s="113"/>
      <c r="V260" s="113"/>
      <c r="W260" s="113"/>
      <c r="X260" s="113"/>
      <c r="Z260" s="113"/>
      <c r="AA260" s="113"/>
      <c r="AB260" s="113"/>
      <c r="AC260" s="113"/>
      <c r="AD260" s="113"/>
      <c r="AE260" s="113"/>
      <c r="AF260" s="113"/>
      <c r="AG260" s="113"/>
      <c r="AH260" s="113"/>
      <c r="AI260" s="113"/>
      <c r="AJ260" s="113"/>
      <c r="AK260" s="113"/>
      <c r="AL260" s="113"/>
      <c r="AM260" s="113"/>
      <c r="AN260" s="113"/>
      <c r="AO260" s="113"/>
      <c r="AP260" s="113"/>
      <c r="AQ260" s="113"/>
      <c r="AR260" s="113"/>
      <c r="AS260" s="113"/>
      <c r="AT260" s="113"/>
      <c r="AU260" s="113"/>
      <c r="AV260" s="113"/>
      <c r="AW260" s="113"/>
      <c r="AX260" s="113"/>
      <c r="AY260" s="113"/>
      <c r="AZ260" s="113"/>
      <c r="BA260" s="113"/>
      <c r="BB260" s="113"/>
      <c r="BC260" s="113"/>
      <c r="BD260" s="113"/>
    </row>
    <row r="261" spans="2:56" x14ac:dyDescent="0.2">
      <c r="B261" s="113"/>
      <c r="C261" s="114"/>
      <c r="D261" s="114"/>
      <c r="E261" s="113"/>
      <c r="F261" s="113"/>
      <c r="G261" s="113"/>
      <c r="I261" s="113"/>
      <c r="J261" s="113"/>
      <c r="K261" s="113"/>
      <c r="M261" s="113"/>
      <c r="N261" s="113"/>
      <c r="O261" s="113"/>
      <c r="P261" s="113"/>
      <c r="R261" s="113"/>
      <c r="S261" s="113"/>
      <c r="T261" s="113"/>
      <c r="U261" s="113"/>
      <c r="V261" s="113"/>
      <c r="W261" s="113"/>
      <c r="X261" s="113"/>
      <c r="Z261" s="113"/>
      <c r="AA261" s="113"/>
      <c r="AB261" s="113"/>
      <c r="AC261" s="113"/>
      <c r="AD261" s="113"/>
      <c r="AE261" s="113"/>
      <c r="AF261" s="113"/>
      <c r="AG261" s="113"/>
      <c r="AH261" s="113"/>
      <c r="AI261" s="113"/>
      <c r="AJ261" s="113"/>
      <c r="AK261" s="113"/>
      <c r="AL261" s="113"/>
      <c r="AM261" s="113"/>
      <c r="AN261" s="113"/>
      <c r="AO261" s="113"/>
      <c r="AP261" s="113"/>
      <c r="AQ261" s="113"/>
      <c r="AR261" s="113"/>
      <c r="AS261" s="113"/>
      <c r="AT261" s="113"/>
      <c r="AU261" s="113"/>
      <c r="AV261" s="113"/>
      <c r="AW261" s="113"/>
      <c r="AX261" s="113"/>
      <c r="AY261" s="113"/>
      <c r="AZ261" s="113"/>
      <c r="BA261" s="113"/>
      <c r="BB261" s="113"/>
      <c r="BC261" s="113"/>
      <c r="BD261" s="113"/>
    </row>
    <row r="262" spans="2:56" x14ac:dyDescent="0.2">
      <c r="B262" s="113"/>
      <c r="C262" s="114"/>
      <c r="D262" s="114"/>
      <c r="E262" s="113"/>
      <c r="F262" s="113"/>
      <c r="G262" s="113"/>
      <c r="I262" s="113"/>
      <c r="J262" s="113"/>
      <c r="K262" s="113"/>
      <c r="M262" s="113"/>
      <c r="N262" s="113"/>
      <c r="O262" s="113"/>
      <c r="P262" s="113"/>
      <c r="R262" s="113"/>
      <c r="S262" s="113"/>
      <c r="T262" s="113"/>
      <c r="U262" s="113"/>
      <c r="V262" s="113"/>
      <c r="W262" s="113"/>
      <c r="X262" s="113"/>
      <c r="Z262" s="113"/>
      <c r="AA262" s="113"/>
      <c r="AB262" s="113"/>
      <c r="AC262" s="113"/>
      <c r="AD262" s="113"/>
      <c r="AE262" s="113"/>
      <c r="AF262" s="113"/>
      <c r="AG262" s="113"/>
      <c r="AH262" s="113"/>
      <c r="AI262" s="113"/>
      <c r="AJ262" s="113"/>
      <c r="AK262" s="113"/>
      <c r="AL262" s="113"/>
      <c r="AM262" s="113"/>
      <c r="AN262" s="113"/>
      <c r="AO262" s="113"/>
      <c r="AP262" s="113"/>
      <c r="AQ262" s="113"/>
      <c r="AR262" s="113"/>
      <c r="AS262" s="113"/>
      <c r="AT262" s="113"/>
      <c r="AU262" s="113"/>
      <c r="AV262" s="113"/>
      <c r="AW262" s="113"/>
      <c r="AX262" s="113"/>
      <c r="AY262" s="113"/>
      <c r="AZ262" s="113"/>
      <c r="BA262" s="113"/>
      <c r="BB262" s="113"/>
      <c r="BC262" s="113"/>
      <c r="BD262" s="113"/>
    </row>
    <row r="263" spans="2:56" x14ac:dyDescent="0.2">
      <c r="B263" s="113"/>
      <c r="C263" s="114"/>
      <c r="D263" s="114"/>
      <c r="E263" s="113"/>
      <c r="F263" s="113"/>
      <c r="G263" s="113"/>
      <c r="I263" s="113"/>
      <c r="J263" s="113"/>
      <c r="K263" s="113"/>
      <c r="M263" s="113"/>
      <c r="N263" s="113"/>
      <c r="O263" s="113"/>
      <c r="P263" s="113"/>
      <c r="R263" s="113"/>
      <c r="S263" s="113"/>
      <c r="T263" s="113"/>
      <c r="U263" s="113"/>
      <c r="V263" s="113"/>
      <c r="W263" s="113"/>
      <c r="X263" s="113"/>
      <c r="Z263" s="113"/>
      <c r="AA263" s="113"/>
      <c r="AB263" s="113"/>
      <c r="AC263" s="113"/>
      <c r="AD263" s="113"/>
      <c r="AE263" s="113"/>
      <c r="AF263" s="113"/>
      <c r="AG263" s="113"/>
      <c r="AH263" s="113"/>
      <c r="AI263" s="113"/>
      <c r="AJ263" s="113"/>
      <c r="AK263" s="113"/>
      <c r="AL263" s="113"/>
      <c r="AM263" s="113"/>
      <c r="AN263" s="113"/>
      <c r="AO263" s="113"/>
      <c r="AP263" s="113"/>
      <c r="AQ263" s="113"/>
      <c r="AR263" s="113"/>
      <c r="AS263" s="113"/>
      <c r="AT263" s="113"/>
      <c r="AU263" s="113"/>
      <c r="AV263" s="113"/>
      <c r="AW263" s="113"/>
      <c r="AX263" s="113"/>
      <c r="AY263" s="113"/>
      <c r="AZ263" s="113"/>
      <c r="BA263" s="113"/>
      <c r="BB263" s="113"/>
      <c r="BC263" s="113"/>
      <c r="BD263" s="113"/>
    </row>
    <row r="264" spans="2:56" x14ac:dyDescent="0.2">
      <c r="B264" s="113"/>
      <c r="C264" s="114"/>
      <c r="D264" s="114"/>
      <c r="E264" s="113"/>
      <c r="F264" s="113"/>
      <c r="G264" s="113"/>
      <c r="I264" s="113"/>
      <c r="J264" s="113"/>
      <c r="K264" s="113"/>
      <c r="M264" s="113"/>
      <c r="N264" s="113"/>
      <c r="O264" s="113"/>
      <c r="P264" s="113"/>
      <c r="R264" s="113"/>
      <c r="S264" s="113"/>
      <c r="T264" s="113"/>
      <c r="U264" s="113"/>
      <c r="V264" s="113"/>
      <c r="W264" s="113"/>
      <c r="X264" s="113"/>
      <c r="Z264" s="113"/>
      <c r="AA264" s="113"/>
      <c r="AB264" s="113"/>
      <c r="AC264" s="113"/>
      <c r="AD264" s="113"/>
      <c r="AE264" s="113"/>
      <c r="AF264" s="113"/>
      <c r="AG264" s="113"/>
      <c r="AH264" s="113"/>
      <c r="AI264" s="113"/>
      <c r="AJ264" s="113"/>
      <c r="AK264" s="113"/>
      <c r="AL264" s="113"/>
      <c r="AM264" s="113"/>
      <c r="AN264" s="113"/>
      <c r="AO264" s="113"/>
      <c r="AP264" s="113"/>
      <c r="AQ264" s="113"/>
      <c r="AR264" s="113"/>
      <c r="AS264" s="113"/>
      <c r="AT264" s="113"/>
      <c r="AU264" s="113"/>
      <c r="AV264" s="113"/>
      <c r="AW264" s="113"/>
      <c r="AX264" s="113"/>
      <c r="AY264" s="113"/>
      <c r="AZ264" s="113"/>
      <c r="BA264" s="113"/>
      <c r="BB264" s="113"/>
      <c r="BC264" s="113"/>
      <c r="BD264" s="113"/>
    </row>
    <row r="265" spans="2:56" x14ac:dyDescent="0.2">
      <c r="B265" s="113"/>
      <c r="C265" s="114"/>
      <c r="D265" s="114"/>
      <c r="E265" s="113"/>
      <c r="F265" s="113"/>
      <c r="G265" s="113"/>
      <c r="I265" s="113"/>
      <c r="J265" s="113"/>
      <c r="K265" s="113"/>
      <c r="M265" s="113"/>
      <c r="N265" s="113"/>
      <c r="O265" s="113"/>
      <c r="P265" s="113"/>
      <c r="R265" s="113"/>
      <c r="S265" s="113"/>
      <c r="T265" s="113"/>
      <c r="U265" s="113"/>
      <c r="V265" s="113"/>
      <c r="W265" s="113"/>
      <c r="X265" s="113"/>
      <c r="Z265" s="113"/>
      <c r="AA265" s="113"/>
      <c r="AB265" s="113"/>
      <c r="AC265" s="113"/>
      <c r="AD265" s="113"/>
      <c r="AE265" s="113"/>
      <c r="AF265" s="113"/>
      <c r="AG265" s="113"/>
      <c r="AH265" s="113"/>
      <c r="AI265" s="113"/>
      <c r="AJ265" s="113"/>
      <c r="AK265" s="113"/>
      <c r="AL265" s="113"/>
      <c r="AM265" s="113"/>
      <c r="AN265" s="113"/>
      <c r="AO265" s="113"/>
      <c r="AP265" s="113"/>
      <c r="AQ265" s="113"/>
      <c r="AR265" s="113"/>
      <c r="AS265" s="113"/>
      <c r="AT265" s="113"/>
      <c r="AU265" s="113"/>
      <c r="AV265" s="113"/>
      <c r="AW265" s="113"/>
      <c r="AX265" s="113"/>
      <c r="AY265" s="113"/>
      <c r="AZ265" s="113"/>
      <c r="BA265" s="113"/>
      <c r="BB265" s="113"/>
      <c r="BC265" s="113"/>
      <c r="BD265" s="113"/>
    </row>
    <row r="266" spans="2:56" x14ac:dyDescent="0.2">
      <c r="B266" s="113"/>
      <c r="C266" s="114"/>
      <c r="D266" s="114"/>
      <c r="E266" s="113"/>
      <c r="F266" s="113"/>
      <c r="G266" s="113"/>
      <c r="I266" s="113"/>
      <c r="J266" s="113"/>
      <c r="K266" s="113"/>
      <c r="M266" s="113"/>
      <c r="N266" s="113"/>
      <c r="O266" s="113"/>
      <c r="P266" s="113"/>
      <c r="R266" s="113"/>
      <c r="S266" s="113"/>
      <c r="T266" s="113"/>
      <c r="U266" s="113"/>
      <c r="V266" s="113"/>
      <c r="W266" s="113"/>
      <c r="X266" s="113"/>
      <c r="Z266" s="113"/>
      <c r="AA266" s="113"/>
      <c r="AB266" s="113"/>
      <c r="AC266" s="113"/>
      <c r="AD266" s="113"/>
      <c r="AE266" s="113"/>
      <c r="AF266" s="113"/>
      <c r="AG266" s="113"/>
      <c r="AH266" s="113"/>
      <c r="AI266" s="113"/>
      <c r="AJ266" s="113"/>
      <c r="AK266" s="113"/>
      <c r="AL266" s="113"/>
      <c r="AM266" s="113"/>
      <c r="AN266" s="113"/>
      <c r="AO266" s="113"/>
      <c r="AP266" s="113"/>
      <c r="AQ266" s="113"/>
      <c r="AR266" s="113"/>
      <c r="AS266" s="113"/>
      <c r="AT266" s="113"/>
      <c r="AU266" s="113"/>
      <c r="AV266" s="113"/>
      <c r="AW266" s="113"/>
      <c r="AX266" s="113"/>
      <c r="AY266" s="113"/>
      <c r="AZ266" s="113"/>
      <c r="BA266" s="113"/>
      <c r="BB266" s="113"/>
      <c r="BC266" s="113"/>
      <c r="BD266" s="113"/>
    </row>
    <row r="267" spans="2:56" x14ac:dyDescent="0.2">
      <c r="B267" s="113"/>
      <c r="C267" s="114"/>
      <c r="D267" s="114"/>
      <c r="E267" s="113"/>
      <c r="F267" s="113"/>
      <c r="G267" s="113"/>
      <c r="I267" s="113"/>
      <c r="J267" s="113"/>
      <c r="K267" s="113"/>
      <c r="M267" s="113"/>
      <c r="N267" s="113"/>
      <c r="O267" s="113"/>
      <c r="P267" s="113"/>
      <c r="R267" s="113"/>
      <c r="S267" s="113"/>
      <c r="T267" s="113"/>
      <c r="U267" s="113"/>
      <c r="V267" s="113"/>
      <c r="W267" s="113"/>
      <c r="X267" s="113"/>
      <c r="Z267" s="113"/>
      <c r="AA267" s="113"/>
      <c r="AB267" s="113"/>
      <c r="AC267" s="113"/>
      <c r="AD267" s="113"/>
      <c r="AE267" s="113"/>
      <c r="AF267" s="113"/>
      <c r="AG267" s="113"/>
      <c r="AH267" s="113"/>
      <c r="AI267" s="113"/>
      <c r="AJ267" s="113"/>
      <c r="AK267" s="113"/>
      <c r="AL267" s="113"/>
      <c r="AM267" s="113"/>
      <c r="AN267" s="113"/>
      <c r="AO267" s="113"/>
      <c r="AP267" s="113"/>
      <c r="AQ267" s="113"/>
      <c r="AR267" s="113"/>
      <c r="AS267" s="113"/>
      <c r="AT267" s="113"/>
      <c r="AU267" s="113"/>
      <c r="AV267" s="113"/>
      <c r="AW267" s="113"/>
      <c r="AX267" s="113"/>
      <c r="AY267" s="113"/>
      <c r="AZ267" s="113"/>
      <c r="BA267" s="113"/>
      <c r="BB267" s="113"/>
      <c r="BC267" s="113"/>
      <c r="BD267" s="113"/>
    </row>
    <row r="268" spans="2:56" x14ac:dyDescent="0.2">
      <c r="B268" s="113"/>
      <c r="C268" s="114"/>
      <c r="D268" s="114"/>
      <c r="E268" s="113"/>
      <c r="F268" s="113"/>
      <c r="G268" s="113"/>
      <c r="I268" s="113"/>
      <c r="J268" s="113"/>
      <c r="K268" s="113"/>
      <c r="M268" s="113"/>
      <c r="N268" s="113"/>
      <c r="O268" s="113"/>
      <c r="P268" s="113"/>
      <c r="R268" s="113"/>
      <c r="S268" s="113"/>
      <c r="T268" s="113"/>
      <c r="U268" s="113"/>
      <c r="V268" s="113"/>
      <c r="W268" s="113"/>
      <c r="X268" s="113"/>
      <c r="Z268" s="113"/>
      <c r="AA268" s="113"/>
      <c r="AB268" s="113"/>
      <c r="AC268" s="113"/>
      <c r="AD268" s="113"/>
      <c r="AE268" s="113"/>
      <c r="AF268" s="113"/>
      <c r="AG268" s="113"/>
      <c r="AH268" s="113"/>
      <c r="AI268" s="113"/>
      <c r="AJ268" s="113"/>
      <c r="AK268" s="113"/>
      <c r="AL268" s="113"/>
      <c r="AM268" s="113"/>
      <c r="AN268" s="113"/>
      <c r="AO268" s="113"/>
      <c r="AP268" s="113"/>
      <c r="AQ268" s="113"/>
      <c r="AR268" s="113"/>
      <c r="AS268" s="113"/>
      <c r="AT268" s="113"/>
      <c r="AU268" s="113"/>
      <c r="AV268" s="113"/>
      <c r="AW268" s="113"/>
      <c r="AX268" s="113"/>
      <c r="AY268" s="113"/>
      <c r="AZ268" s="113"/>
      <c r="BA268" s="113"/>
      <c r="BB268" s="113"/>
      <c r="BC268" s="113"/>
      <c r="BD268" s="113"/>
    </row>
    <row r="269" spans="2:56" x14ac:dyDescent="0.2">
      <c r="B269" s="113"/>
      <c r="C269" s="114"/>
      <c r="D269" s="114"/>
      <c r="E269" s="113"/>
      <c r="F269" s="113"/>
      <c r="G269" s="113"/>
      <c r="I269" s="113"/>
      <c r="J269" s="113"/>
      <c r="K269" s="113"/>
      <c r="M269" s="113"/>
      <c r="N269" s="113"/>
      <c r="O269" s="113"/>
      <c r="P269" s="113"/>
      <c r="R269" s="113"/>
      <c r="S269" s="113"/>
      <c r="T269" s="113"/>
      <c r="U269" s="113"/>
      <c r="V269" s="113"/>
      <c r="W269" s="113"/>
      <c r="X269" s="113"/>
      <c r="Z269" s="113"/>
      <c r="AA269" s="113"/>
      <c r="AB269" s="113"/>
      <c r="AC269" s="113"/>
      <c r="AD269" s="113"/>
      <c r="AE269" s="113"/>
      <c r="AF269" s="113"/>
      <c r="AG269" s="113"/>
      <c r="AH269" s="113"/>
      <c r="AI269" s="113"/>
      <c r="AJ269" s="113"/>
      <c r="AK269" s="113"/>
      <c r="AL269" s="113"/>
      <c r="AM269" s="113"/>
      <c r="AN269" s="113"/>
      <c r="AO269" s="113"/>
      <c r="AP269" s="113"/>
      <c r="AQ269" s="113"/>
      <c r="AR269" s="113"/>
      <c r="AS269" s="113"/>
      <c r="AT269" s="113"/>
      <c r="AU269" s="113"/>
      <c r="AV269" s="113"/>
      <c r="AW269" s="113"/>
      <c r="AX269" s="113"/>
      <c r="AY269" s="113"/>
      <c r="AZ269" s="113"/>
      <c r="BA269" s="113"/>
      <c r="BB269" s="113"/>
      <c r="BC269" s="113"/>
      <c r="BD269" s="113"/>
    </row>
    <row r="270" spans="2:56" x14ac:dyDescent="0.2">
      <c r="B270" s="113"/>
      <c r="C270" s="114"/>
      <c r="D270" s="114"/>
      <c r="E270" s="113"/>
      <c r="F270" s="113"/>
      <c r="G270" s="113"/>
      <c r="I270" s="113"/>
      <c r="J270" s="113"/>
      <c r="K270" s="113"/>
      <c r="M270" s="113"/>
      <c r="N270" s="113"/>
      <c r="O270" s="113"/>
      <c r="P270" s="113"/>
      <c r="R270" s="113"/>
      <c r="S270" s="113"/>
      <c r="T270" s="113"/>
      <c r="U270" s="113"/>
      <c r="V270" s="113"/>
      <c r="W270" s="113"/>
      <c r="X270" s="113"/>
      <c r="Z270" s="113"/>
      <c r="AA270" s="113"/>
      <c r="AB270" s="113"/>
      <c r="AC270" s="113"/>
      <c r="AD270" s="113"/>
      <c r="AE270" s="113"/>
      <c r="AF270" s="113"/>
      <c r="AG270" s="113"/>
      <c r="AH270" s="113"/>
      <c r="AI270" s="113"/>
      <c r="AJ270" s="113"/>
      <c r="AK270" s="113"/>
      <c r="AL270" s="113"/>
      <c r="AM270" s="113"/>
      <c r="AN270" s="113"/>
      <c r="AO270" s="113"/>
      <c r="AP270" s="113"/>
      <c r="AQ270" s="113"/>
      <c r="AR270" s="113"/>
      <c r="AS270" s="113"/>
      <c r="AT270" s="113"/>
      <c r="AU270" s="113"/>
      <c r="AV270" s="113"/>
      <c r="AW270" s="113"/>
      <c r="AX270" s="113"/>
      <c r="AY270" s="113"/>
      <c r="AZ270" s="113"/>
      <c r="BA270" s="113"/>
      <c r="BB270" s="113"/>
      <c r="BC270" s="113"/>
      <c r="BD270" s="113"/>
    </row>
    <row r="271" spans="2:56" x14ac:dyDescent="0.2">
      <c r="B271" s="113"/>
      <c r="C271" s="114"/>
      <c r="D271" s="114"/>
      <c r="E271" s="113"/>
      <c r="F271" s="113"/>
      <c r="G271" s="113"/>
      <c r="I271" s="113"/>
      <c r="J271" s="113"/>
      <c r="K271" s="113"/>
      <c r="M271" s="113"/>
      <c r="N271" s="113"/>
      <c r="O271" s="113"/>
      <c r="P271" s="113"/>
      <c r="R271" s="113"/>
      <c r="S271" s="113"/>
      <c r="T271" s="113"/>
      <c r="U271" s="113"/>
      <c r="V271" s="113"/>
      <c r="W271" s="113"/>
      <c r="X271" s="113"/>
      <c r="Z271" s="113"/>
      <c r="AA271" s="113"/>
      <c r="AB271" s="113"/>
      <c r="AC271" s="113"/>
      <c r="AD271" s="113"/>
      <c r="AE271" s="113"/>
      <c r="AF271" s="113"/>
      <c r="AG271" s="113"/>
      <c r="AH271" s="113"/>
      <c r="AI271" s="113"/>
      <c r="AJ271" s="113"/>
      <c r="AK271" s="113"/>
      <c r="AL271" s="113"/>
      <c r="AM271" s="113"/>
      <c r="AN271" s="113"/>
      <c r="AO271" s="113"/>
      <c r="AP271" s="113"/>
      <c r="AQ271" s="113"/>
      <c r="AR271" s="113"/>
      <c r="AS271" s="113"/>
      <c r="AT271" s="113"/>
      <c r="AU271" s="113"/>
      <c r="AV271" s="113"/>
      <c r="AW271" s="113"/>
      <c r="AX271" s="113"/>
      <c r="AY271" s="113"/>
      <c r="AZ271" s="113"/>
      <c r="BA271" s="113"/>
      <c r="BB271" s="113"/>
      <c r="BC271" s="113"/>
      <c r="BD271" s="113"/>
    </row>
    <row r="272" spans="2:56" x14ac:dyDescent="0.2">
      <c r="B272" s="113"/>
      <c r="C272" s="114"/>
      <c r="D272" s="114"/>
      <c r="E272" s="113"/>
      <c r="F272" s="113"/>
      <c r="G272" s="113"/>
      <c r="I272" s="113"/>
      <c r="J272" s="113"/>
      <c r="K272" s="113"/>
      <c r="M272" s="113"/>
      <c r="N272" s="113"/>
      <c r="O272" s="113"/>
      <c r="P272" s="113"/>
      <c r="R272" s="113"/>
      <c r="S272" s="113"/>
      <c r="T272" s="113"/>
      <c r="U272" s="113"/>
      <c r="V272" s="113"/>
      <c r="W272" s="113"/>
      <c r="X272" s="113"/>
      <c r="Z272" s="113"/>
      <c r="AA272" s="113"/>
      <c r="AB272" s="113"/>
      <c r="AC272" s="113"/>
      <c r="AD272" s="113"/>
      <c r="AE272" s="113"/>
      <c r="AF272" s="113"/>
      <c r="AG272" s="113"/>
      <c r="AH272" s="113"/>
      <c r="AI272" s="113"/>
      <c r="AJ272" s="113"/>
      <c r="AK272" s="113"/>
      <c r="AL272" s="113"/>
      <c r="AM272" s="113"/>
      <c r="AN272" s="113"/>
      <c r="AO272" s="113"/>
      <c r="AP272" s="113"/>
      <c r="AQ272" s="113"/>
      <c r="AR272" s="113"/>
      <c r="AS272" s="113"/>
      <c r="AT272" s="113"/>
      <c r="AU272" s="113"/>
      <c r="AV272" s="113"/>
      <c r="AW272" s="113"/>
      <c r="AX272" s="113"/>
      <c r="AY272" s="113"/>
      <c r="AZ272" s="113"/>
      <c r="BA272" s="113"/>
      <c r="BB272" s="113"/>
      <c r="BC272" s="113"/>
      <c r="BD272" s="113"/>
    </row>
    <row r="273" spans="2:56" x14ac:dyDescent="0.2">
      <c r="B273" s="113"/>
      <c r="C273" s="114"/>
      <c r="D273" s="114"/>
      <c r="E273" s="113"/>
      <c r="F273" s="113"/>
      <c r="G273" s="113"/>
      <c r="I273" s="113"/>
      <c r="J273" s="113"/>
      <c r="K273" s="113"/>
      <c r="M273" s="113"/>
      <c r="N273" s="113"/>
      <c r="O273" s="113"/>
      <c r="P273" s="113"/>
      <c r="R273" s="113"/>
      <c r="S273" s="113"/>
      <c r="T273" s="113"/>
      <c r="U273" s="113"/>
      <c r="V273" s="113"/>
      <c r="W273" s="113"/>
      <c r="X273" s="113"/>
      <c r="Z273" s="113"/>
      <c r="AA273" s="113"/>
      <c r="AB273" s="113"/>
      <c r="AC273" s="113"/>
      <c r="AD273" s="113"/>
      <c r="AE273" s="113"/>
      <c r="AF273" s="113"/>
      <c r="AG273" s="113"/>
      <c r="AH273" s="113"/>
      <c r="AI273" s="113"/>
      <c r="AJ273" s="113"/>
      <c r="AK273" s="113"/>
      <c r="AL273" s="113"/>
      <c r="AM273" s="113"/>
      <c r="AN273" s="113"/>
      <c r="AO273" s="113"/>
      <c r="AP273" s="113"/>
      <c r="AQ273" s="113"/>
      <c r="AR273" s="113"/>
      <c r="AS273" s="113"/>
      <c r="AT273" s="113"/>
      <c r="AU273" s="113"/>
      <c r="AV273" s="113"/>
      <c r="AW273" s="113"/>
      <c r="AX273" s="113"/>
      <c r="AY273" s="113"/>
      <c r="AZ273" s="113"/>
      <c r="BA273" s="113"/>
      <c r="BB273" s="113"/>
      <c r="BC273" s="113"/>
      <c r="BD273" s="113"/>
    </row>
    <row r="274" spans="2:56" x14ac:dyDescent="0.2">
      <c r="B274" s="113"/>
      <c r="C274" s="114"/>
      <c r="D274" s="114"/>
      <c r="E274" s="113"/>
      <c r="F274" s="113"/>
      <c r="G274" s="113"/>
      <c r="I274" s="113"/>
      <c r="J274" s="113"/>
      <c r="K274" s="113"/>
      <c r="M274" s="113"/>
      <c r="N274" s="113"/>
      <c r="O274" s="113"/>
      <c r="P274" s="113"/>
      <c r="R274" s="113"/>
      <c r="S274" s="113"/>
      <c r="T274" s="113"/>
      <c r="U274" s="113"/>
      <c r="V274" s="113"/>
      <c r="W274" s="113"/>
      <c r="X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113"/>
      <c r="AR274" s="113"/>
      <c r="AS274" s="113"/>
      <c r="AT274" s="113"/>
      <c r="AU274" s="113"/>
      <c r="AV274" s="113"/>
      <c r="AW274" s="113"/>
      <c r="AX274" s="113"/>
      <c r="AY274" s="113"/>
      <c r="AZ274" s="113"/>
      <c r="BA274" s="113"/>
      <c r="BB274" s="113"/>
      <c r="BC274" s="113"/>
      <c r="BD274" s="113"/>
    </row>
    <row r="275" spans="2:56" x14ac:dyDescent="0.2">
      <c r="B275" s="113"/>
      <c r="C275" s="114"/>
      <c r="D275" s="114"/>
      <c r="E275" s="113"/>
      <c r="F275" s="113"/>
      <c r="G275" s="113"/>
      <c r="I275" s="113"/>
      <c r="J275" s="113"/>
      <c r="K275" s="113"/>
      <c r="M275" s="113"/>
      <c r="N275" s="113"/>
      <c r="O275" s="113"/>
      <c r="P275" s="113"/>
      <c r="R275" s="113"/>
      <c r="S275" s="113"/>
      <c r="T275" s="113"/>
      <c r="U275" s="113"/>
      <c r="V275" s="113"/>
      <c r="W275" s="113"/>
      <c r="X275" s="113"/>
      <c r="Z275" s="113"/>
      <c r="AA275" s="113"/>
      <c r="AB275" s="113"/>
      <c r="AC275" s="113"/>
      <c r="AD275" s="113"/>
      <c r="AE275" s="113"/>
      <c r="AF275" s="113"/>
      <c r="AG275" s="113"/>
      <c r="AH275" s="113"/>
      <c r="AI275" s="113"/>
      <c r="AJ275" s="113"/>
      <c r="AK275" s="113"/>
      <c r="AL275" s="113"/>
      <c r="AM275" s="113"/>
      <c r="AN275" s="113"/>
      <c r="AO275" s="113"/>
      <c r="AP275" s="113"/>
      <c r="AQ275" s="113"/>
      <c r="AR275" s="113"/>
      <c r="AS275" s="113"/>
      <c r="AT275" s="113"/>
      <c r="AU275" s="113"/>
      <c r="AV275" s="113"/>
      <c r="AW275" s="113"/>
      <c r="AX275" s="113"/>
      <c r="AY275" s="113"/>
      <c r="AZ275" s="113"/>
      <c r="BA275" s="113"/>
      <c r="BB275" s="113"/>
      <c r="BC275" s="113"/>
      <c r="BD275" s="113"/>
    </row>
    <row r="276" spans="2:56" x14ac:dyDescent="0.2">
      <c r="B276" s="113"/>
      <c r="C276" s="114"/>
      <c r="D276" s="114"/>
      <c r="E276" s="113"/>
      <c r="F276" s="113"/>
      <c r="G276" s="113"/>
      <c r="I276" s="113"/>
      <c r="J276" s="113"/>
      <c r="K276" s="113"/>
      <c r="M276" s="113"/>
      <c r="N276" s="113"/>
      <c r="O276" s="113"/>
      <c r="P276" s="113"/>
      <c r="R276" s="113"/>
      <c r="S276" s="113"/>
      <c r="T276" s="113"/>
      <c r="U276" s="113"/>
      <c r="V276" s="113"/>
      <c r="W276" s="113"/>
      <c r="X276" s="113"/>
      <c r="Z276" s="113"/>
      <c r="AA276" s="113"/>
      <c r="AB276" s="113"/>
      <c r="AC276" s="113"/>
      <c r="AD276" s="113"/>
      <c r="AE276" s="113"/>
      <c r="AF276" s="113"/>
      <c r="AG276" s="113"/>
      <c r="AH276" s="113"/>
      <c r="AI276" s="113"/>
      <c r="AJ276" s="113"/>
      <c r="AK276" s="113"/>
      <c r="AL276" s="113"/>
      <c r="AM276" s="113"/>
      <c r="AN276" s="113"/>
      <c r="AO276" s="113"/>
      <c r="AP276" s="113"/>
      <c r="AQ276" s="113"/>
      <c r="AR276" s="113"/>
      <c r="AS276" s="113"/>
      <c r="AT276" s="113"/>
      <c r="AU276" s="113"/>
      <c r="AV276" s="113"/>
      <c r="AW276" s="113"/>
      <c r="AX276" s="113"/>
      <c r="AY276" s="113"/>
      <c r="AZ276" s="113"/>
      <c r="BA276" s="113"/>
      <c r="BB276" s="113"/>
      <c r="BC276" s="113"/>
      <c r="BD276" s="113"/>
    </row>
    <row r="277" spans="2:56" x14ac:dyDescent="0.2">
      <c r="B277" s="113"/>
      <c r="C277" s="114"/>
      <c r="D277" s="114"/>
      <c r="E277" s="113"/>
      <c r="F277" s="113"/>
      <c r="G277" s="113"/>
      <c r="I277" s="113"/>
      <c r="J277" s="113"/>
      <c r="K277" s="113"/>
      <c r="M277" s="113"/>
      <c r="N277" s="113"/>
      <c r="O277" s="113"/>
      <c r="P277" s="113"/>
      <c r="R277" s="113"/>
      <c r="S277" s="113"/>
      <c r="T277" s="113"/>
      <c r="U277" s="113"/>
      <c r="V277" s="113"/>
      <c r="W277" s="113"/>
      <c r="X277" s="113"/>
      <c r="Z277" s="113"/>
      <c r="AA277" s="113"/>
      <c r="AB277" s="113"/>
      <c r="AC277" s="113"/>
      <c r="AD277" s="113"/>
      <c r="AE277" s="113"/>
      <c r="AF277" s="113"/>
      <c r="AG277" s="113"/>
      <c r="AH277" s="113"/>
      <c r="AI277" s="113"/>
      <c r="AJ277" s="113"/>
      <c r="AK277" s="113"/>
      <c r="AL277" s="113"/>
      <c r="AM277" s="113"/>
      <c r="AN277" s="113"/>
      <c r="AO277" s="113"/>
      <c r="AP277" s="113"/>
      <c r="AQ277" s="113"/>
      <c r="AR277" s="113"/>
      <c r="AS277" s="113"/>
      <c r="AT277" s="113"/>
      <c r="AU277" s="113"/>
      <c r="AV277" s="113"/>
      <c r="AW277" s="113"/>
      <c r="AX277" s="113"/>
      <c r="AY277" s="113"/>
      <c r="AZ277" s="113"/>
      <c r="BA277" s="113"/>
      <c r="BB277" s="113"/>
      <c r="BC277" s="113"/>
      <c r="BD277" s="113"/>
    </row>
    <row r="278" spans="2:56" x14ac:dyDescent="0.2">
      <c r="B278" s="113"/>
      <c r="C278" s="114"/>
      <c r="D278" s="114"/>
      <c r="E278" s="113"/>
      <c r="F278" s="113"/>
      <c r="G278" s="113"/>
      <c r="I278" s="113"/>
      <c r="J278" s="113"/>
      <c r="K278" s="113"/>
      <c r="M278" s="113"/>
      <c r="N278" s="113"/>
      <c r="O278" s="113"/>
      <c r="P278" s="113"/>
      <c r="R278" s="113"/>
      <c r="S278" s="113"/>
      <c r="T278" s="113"/>
      <c r="U278" s="113"/>
      <c r="V278" s="113"/>
      <c r="W278" s="113"/>
      <c r="X278" s="113"/>
      <c r="Z278" s="113"/>
      <c r="AA278" s="113"/>
      <c r="AB278" s="113"/>
      <c r="AC278" s="113"/>
      <c r="AD278" s="113"/>
      <c r="AE278" s="113"/>
      <c r="AF278" s="113"/>
      <c r="AG278" s="113"/>
      <c r="AH278" s="113"/>
      <c r="AI278" s="113"/>
      <c r="AJ278" s="113"/>
      <c r="AK278" s="113"/>
      <c r="AL278" s="113"/>
      <c r="AM278" s="113"/>
      <c r="AN278" s="113"/>
      <c r="AO278" s="113"/>
      <c r="AP278" s="113"/>
      <c r="AQ278" s="113"/>
      <c r="AR278" s="113"/>
      <c r="AS278" s="113"/>
      <c r="AT278" s="113"/>
      <c r="AU278" s="113"/>
      <c r="AV278" s="113"/>
      <c r="AW278" s="113"/>
      <c r="AX278" s="113"/>
      <c r="AY278" s="113"/>
      <c r="AZ278" s="113"/>
      <c r="BA278" s="113"/>
      <c r="BB278" s="113"/>
      <c r="BC278" s="113"/>
      <c r="BD278" s="113"/>
    </row>
    <row r="279" spans="2:56" x14ac:dyDescent="0.2">
      <c r="B279" s="113"/>
      <c r="C279" s="114"/>
      <c r="D279" s="114"/>
      <c r="E279" s="113"/>
      <c r="F279" s="113"/>
      <c r="G279" s="113"/>
      <c r="I279" s="113"/>
      <c r="J279" s="113"/>
      <c r="K279" s="113"/>
      <c r="M279" s="113"/>
      <c r="N279" s="113"/>
      <c r="O279" s="113"/>
      <c r="P279" s="113"/>
      <c r="R279" s="113"/>
      <c r="S279" s="113"/>
      <c r="T279" s="113"/>
      <c r="U279" s="113"/>
      <c r="V279" s="113"/>
      <c r="W279" s="113"/>
      <c r="X279" s="113"/>
      <c r="Z279" s="113"/>
      <c r="AA279" s="113"/>
      <c r="AB279" s="113"/>
      <c r="AC279" s="113"/>
      <c r="AD279" s="113"/>
      <c r="AE279" s="113"/>
      <c r="AF279" s="113"/>
      <c r="AG279" s="113"/>
      <c r="AH279" s="113"/>
      <c r="AI279" s="113"/>
      <c r="AJ279" s="113"/>
      <c r="AK279" s="113"/>
      <c r="AL279" s="113"/>
      <c r="AM279" s="113"/>
      <c r="AN279" s="113"/>
      <c r="AO279" s="113"/>
      <c r="AP279" s="113"/>
      <c r="AQ279" s="113"/>
      <c r="AR279" s="113"/>
      <c r="AS279" s="113"/>
      <c r="AT279" s="113"/>
      <c r="AU279" s="113"/>
      <c r="AV279" s="113"/>
      <c r="AW279" s="113"/>
      <c r="AX279" s="113"/>
      <c r="AY279" s="113"/>
      <c r="AZ279" s="113"/>
      <c r="BA279" s="113"/>
      <c r="BB279" s="113"/>
      <c r="BC279" s="113"/>
      <c r="BD279" s="113"/>
    </row>
    <row r="280" spans="2:56" x14ac:dyDescent="0.2">
      <c r="B280" s="113"/>
      <c r="C280" s="114"/>
      <c r="D280" s="114"/>
      <c r="E280" s="113"/>
      <c r="F280" s="113"/>
      <c r="G280" s="113"/>
      <c r="I280" s="113"/>
      <c r="J280" s="113"/>
      <c r="K280" s="113"/>
      <c r="M280" s="113"/>
      <c r="N280" s="113"/>
      <c r="O280" s="113"/>
      <c r="P280" s="113"/>
      <c r="R280" s="113"/>
      <c r="S280" s="113"/>
      <c r="T280" s="113"/>
      <c r="U280" s="113"/>
      <c r="V280" s="113"/>
      <c r="W280" s="113"/>
      <c r="X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</row>
    <row r="281" spans="2:56" x14ac:dyDescent="0.2">
      <c r="B281" s="113"/>
      <c r="C281" s="114"/>
      <c r="D281" s="114"/>
      <c r="E281" s="113"/>
      <c r="F281" s="113"/>
      <c r="G281" s="113"/>
      <c r="I281" s="113"/>
      <c r="J281" s="113"/>
      <c r="K281" s="113"/>
      <c r="M281" s="113"/>
      <c r="N281" s="113"/>
      <c r="O281" s="113"/>
      <c r="P281" s="113"/>
      <c r="R281" s="113"/>
      <c r="S281" s="113"/>
      <c r="T281" s="113"/>
      <c r="U281" s="113"/>
      <c r="V281" s="113"/>
      <c r="W281" s="113"/>
      <c r="X281" s="113"/>
      <c r="Z281" s="113"/>
      <c r="AA281" s="113"/>
      <c r="AB281" s="113"/>
      <c r="AC281" s="113"/>
      <c r="AD281" s="113"/>
      <c r="AE281" s="113"/>
      <c r="AF281" s="113"/>
      <c r="AG281" s="113"/>
      <c r="AH281" s="113"/>
      <c r="AI281" s="113"/>
      <c r="AJ281" s="113"/>
      <c r="AK281" s="113"/>
      <c r="AL281" s="113"/>
      <c r="AM281" s="113"/>
      <c r="AN281" s="113"/>
      <c r="AO281" s="113"/>
      <c r="AP281" s="113"/>
      <c r="AQ281" s="113"/>
      <c r="AR281" s="113"/>
      <c r="AS281" s="113"/>
      <c r="AT281" s="113"/>
      <c r="AU281" s="113"/>
      <c r="AV281" s="113"/>
      <c r="AW281" s="113"/>
      <c r="AX281" s="113"/>
      <c r="AY281" s="113"/>
      <c r="AZ281" s="113"/>
      <c r="BA281" s="113"/>
      <c r="BB281" s="113"/>
      <c r="BC281" s="113"/>
      <c r="BD281" s="113"/>
    </row>
    <row r="282" spans="2:56" x14ac:dyDescent="0.2">
      <c r="B282" s="113"/>
      <c r="C282" s="114"/>
      <c r="D282" s="114"/>
      <c r="E282" s="113"/>
      <c r="F282" s="113"/>
      <c r="G282" s="113"/>
      <c r="I282" s="113"/>
      <c r="J282" s="113"/>
      <c r="K282" s="113"/>
      <c r="M282" s="113"/>
      <c r="N282" s="113"/>
      <c r="O282" s="113"/>
      <c r="P282" s="113"/>
      <c r="R282" s="113"/>
      <c r="S282" s="113"/>
      <c r="T282" s="113"/>
      <c r="U282" s="113"/>
      <c r="V282" s="113"/>
      <c r="W282" s="113"/>
      <c r="X282" s="113"/>
      <c r="Z282" s="113"/>
      <c r="AA282" s="113"/>
      <c r="AB282" s="113"/>
      <c r="AC282" s="113"/>
      <c r="AD282" s="113"/>
      <c r="AE282" s="113"/>
      <c r="AF282" s="113"/>
      <c r="AG282" s="113"/>
      <c r="AH282" s="113"/>
      <c r="AI282" s="113"/>
      <c r="AJ282" s="113"/>
      <c r="AK282" s="113"/>
      <c r="AL282" s="113"/>
      <c r="AM282" s="113"/>
      <c r="AN282" s="113"/>
      <c r="AO282" s="113"/>
      <c r="AP282" s="113"/>
      <c r="AQ282" s="113"/>
      <c r="AR282" s="113"/>
      <c r="AS282" s="113"/>
      <c r="AT282" s="113"/>
      <c r="AU282" s="113"/>
      <c r="AV282" s="113"/>
      <c r="AW282" s="113"/>
      <c r="AX282" s="113"/>
      <c r="AY282" s="113"/>
      <c r="AZ282" s="113"/>
      <c r="BA282" s="113"/>
      <c r="BB282" s="113"/>
      <c r="BC282" s="113"/>
      <c r="BD282" s="113"/>
    </row>
    <row r="283" spans="2:56" x14ac:dyDescent="0.2">
      <c r="B283" s="113"/>
      <c r="C283" s="114"/>
      <c r="D283" s="114"/>
      <c r="E283" s="113"/>
      <c r="F283" s="113"/>
      <c r="G283" s="113"/>
      <c r="I283" s="113"/>
      <c r="J283" s="113"/>
      <c r="K283" s="113"/>
      <c r="M283" s="113"/>
      <c r="N283" s="113"/>
      <c r="O283" s="113"/>
      <c r="P283" s="113"/>
      <c r="R283" s="113"/>
      <c r="S283" s="113"/>
      <c r="T283" s="113"/>
      <c r="U283" s="113"/>
      <c r="V283" s="113"/>
      <c r="W283" s="113"/>
      <c r="X283" s="113"/>
      <c r="Z283" s="113"/>
      <c r="AA283" s="113"/>
      <c r="AB283" s="113"/>
      <c r="AC283" s="113"/>
      <c r="AD283" s="113"/>
      <c r="AE283" s="113"/>
      <c r="AF283" s="113"/>
      <c r="AG283" s="113"/>
      <c r="AH283" s="113"/>
      <c r="AI283" s="113"/>
      <c r="AJ283" s="113"/>
      <c r="AK283" s="113"/>
      <c r="AL283" s="113"/>
      <c r="AM283" s="113"/>
      <c r="AN283" s="113"/>
      <c r="AO283" s="113"/>
      <c r="AP283" s="113"/>
      <c r="AQ283" s="113"/>
      <c r="AR283" s="113"/>
      <c r="AS283" s="113"/>
      <c r="AT283" s="113"/>
      <c r="AU283" s="113"/>
      <c r="AV283" s="113"/>
      <c r="AW283" s="113"/>
      <c r="AX283" s="113"/>
      <c r="AY283" s="113"/>
      <c r="AZ283" s="113"/>
      <c r="BA283" s="113"/>
      <c r="BB283" s="113"/>
      <c r="BC283" s="113"/>
      <c r="BD283" s="113"/>
    </row>
    <row r="284" spans="2:56" x14ac:dyDescent="0.2">
      <c r="B284" s="113"/>
      <c r="C284" s="114"/>
      <c r="D284" s="114"/>
      <c r="E284" s="113"/>
      <c r="F284" s="113"/>
      <c r="G284" s="113"/>
      <c r="I284" s="113"/>
      <c r="J284" s="113"/>
      <c r="K284" s="113"/>
      <c r="M284" s="113"/>
      <c r="N284" s="113"/>
      <c r="O284" s="113"/>
      <c r="P284" s="113"/>
      <c r="R284" s="113"/>
      <c r="S284" s="113"/>
      <c r="T284" s="113"/>
      <c r="U284" s="113"/>
      <c r="V284" s="113"/>
      <c r="W284" s="113"/>
      <c r="X284" s="113"/>
      <c r="Z284" s="113"/>
      <c r="AA284" s="113"/>
      <c r="AB284" s="113"/>
      <c r="AC284" s="113"/>
      <c r="AD284" s="113"/>
      <c r="AE284" s="113"/>
      <c r="AF284" s="113"/>
      <c r="AG284" s="113"/>
      <c r="AH284" s="113"/>
      <c r="AI284" s="113"/>
      <c r="AJ284" s="113"/>
      <c r="AK284" s="113"/>
      <c r="AL284" s="113"/>
      <c r="AM284" s="113"/>
      <c r="AN284" s="113"/>
      <c r="AO284" s="113"/>
      <c r="AP284" s="113"/>
      <c r="AQ284" s="113"/>
      <c r="AR284" s="113"/>
      <c r="AS284" s="113"/>
      <c r="AT284" s="113"/>
      <c r="AU284" s="113"/>
      <c r="AV284" s="113"/>
      <c r="AW284" s="113"/>
      <c r="AX284" s="113"/>
      <c r="AY284" s="113"/>
      <c r="AZ284" s="113"/>
      <c r="BA284" s="113"/>
      <c r="BB284" s="113"/>
      <c r="BC284" s="113"/>
      <c r="BD284" s="113"/>
    </row>
    <row r="285" spans="2:56" x14ac:dyDescent="0.2">
      <c r="B285" s="113"/>
      <c r="C285" s="114"/>
      <c r="D285" s="114"/>
      <c r="E285" s="113"/>
      <c r="F285" s="113"/>
      <c r="G285" s="113"/>
      <c r="I285" s="113"/>
      <c r="J285" s="113"/>
      <c r="K285" s="113"/>
      <c r="M285" s="113"/>
      <c r="N285" s="113"/>
      <c r="O285" s="113"/>
      <c r="P285" s="113"/>
      <c r="R285" s="113"/>
      <c r="S285" s="113"/>
      <c r="T285" s="113"/>
      <c r="U285" s="113"/>
      <c r="V285" s="113"/>
      <c r="W285" s="113"/>
      <c r="X285" s="113"/>
      <c r="Z285" s="113"/>
      <c r="AA285" s="113"/>
      <c r="AB285" s="113"/>
      <c r="AC285" s="113"/>
      <c r="AD285" s="113"/>
      <c r="AE285" s="113"/>
      <c r="AF285" s="113"/>
      <c r="AG285" s="113"/>
      <c r="AH285" s="113"/>
      <c r="AI285" s="113"/>
      <c r="AJ285" s="113"/>
      <c r="AK285" s="113"/>
      <c r="AL285" s="113"/>
      <c r="AM285" s="113"/>
      <c r="AN285" s="113"/>
      <c r="AO285" s="113"/>
      <c r="AP285" s="113"/>
      <c r="AQ285" s="113"/>
      <c r="AR285" s="113"/>
      <c r="AS285" s="113"/>
      <c r="AT285" s="113"/>
      <c r="AU285" s="113"/>
      <c r="AV285" s="113"/>
      <c r="AW285" s="113"/>
      <c r="AX285" s="113"/>
      <c r="AY285" s="113"/>
      <c r="AZ285" s="113"/>
      <c r="BA285" s="113"/>
      <c r="BB285" s="113"/>
      <c r="BC285" s="113"/>
      <c r="BD285" s="113"/>
    </row>
    <row r="286" spans="2:56" x14ac:dyDescent="0.2">
      <c r="B286" s="113"/>
      <c r="C286" s="114"/>
      <c r="D286" s="114"/>
      <c r="E286" s="113"/>
      <c r="F286" s="113"/>
      <c r="G286" s="113"/>
      <c r="I286" s="113"/>
      <c r="J286" s="113"/>
      <c r="K286" s="113"/>
      <c r="M286" s="113"/>
      <c r="N286" s="113"/>
      <c r="O286" s="113"/>
      <c r="P286" s="113"/>
      <c r="R286" s="113"/>
      <c r="S286" s="113"/>
      <c r="T286" s="113"/>
      <c r="U286" s="113"/>
      <c r="V286" s="113"/>
      <c r="W286" s="113"/>
      <c r="X286" s="113"/>
      <c r="Z286" s="113"/>
      <c r="AA286" s="113"/>
      <c r="AB286" s="113"/>
      <c r="AC286" s="113"/>
      <c r="AD286" s="113"/>
      <c r="AE286" s="113"/>
      <c r="AF286" s="113"/>
      <c r="AG286" s="113"/>
      <c r="AH286" s="113"/>
      <c r="AI286" s="113"/>
      <c r="AJ286" s="113"/>
      <c r="AK286" s="113"/>
      <c r="AL286" s="113"/>
      <c r="AM286" s="113"/>
      <c r="AN286" s="113"/>
      <c r="AO286" s="113"/>
      <c r="AP286" s="113"/>
      <c r="AQ286" s="113"/>
      <c r="AR286" s="113"/>
      <c r="AS286" s="113"/>
      <c r="AT286" s="113"/>
      <c r="AU286" s="113"/>
      <c r="AV286" s="113"/>
      <c r="AW286" s="113"/>
      <c r="AX286" s="113"/>
      <c r="AY286" s="113"/>
      <c r="AZ286" s="113"/>
      <c r="BA286" s="113"/>
      <c r="BB286" s="113"/>
      <c r="BC286" s="113"/>
      <c r="BD286" s="113"/>
    </row>
    <row r="287" spans="2:56" x14ac:dyDescent="0.2">
      <c r="B287" s="113"/>
      <c r="C287" s="114"/>
      <c r="D287" s="114"/>
      <c r="E287" s="113"/>
      <c r="F287" s="113"/>
      <c r="G287" s="113"/>
      <c r="I287" s="113"/>
      <c r="J287" s="113"/>
      <c r="K287" s="113"/>
      <c r="M287" s="113"/>
      <c r="N287" s="113"/>
      <c r="O287" s="113"/>
      <c r="P287" s="113"/>
      <c r="R287" s="113"/>
      <c r="S287" s="113"/>
      <c r="T287" s="113"/>
      <c r="U287" s="113"/>
      <c r="V287" s="113"/>
      <c r="W287" s="113"/>
      <c r="X287" s="113"/>
      <c r="Z287" s="113"/>
      <c r="AA287" s="113"/>
      <c r="AB287" s="113"/>
      <c r="AC287" s="113"/>
      <c r="AD287" s="113"/>
      <c r="AE287" s="113"/>
      <c r="AF287" s="113"/>
      <c r="AG287" s="113"/>
      <c r="AH287" s="113"/>
      <c r="AI287" s="113"/>
      <c r="AJ287" s="113"/>
      <c r="AK287" s="113"/>
      <c r="AL287" s="113"/>
      <c r="AM287" s="113"/>
      <c r="AN287" s="113"/>
      <c r="AO287" s="113"/>
      <c r="AP287" s="113"/>
      <c r="AQ287" s="113"/>
      <c r="AR287" s="113"/>
      <c r="AS287" s="113"/>
      <c r="AT287" s="113"/>
      <c r="AU287" s="113"/>
      <c r="AV287" s="113"/>
      <c r="AW287" s="113"/>
      <c r="AX287" s="113"/>
      <c r="AY287" s="113"/>
      <c r="AZ287" s="113"/>
      <c r="BA287" s="113"/>
      <c r="BB287" s="113"/>
      <c r="BC287" s="113"/>
      <c r="BD287" s="113"/>
    </row>
    <row r="288" spans="2:56" x14ac:dyDescent="0.2">
      <c r="B288" s="113"/>
      <c r="C288" s="114"/>
      <c r="D288" s="114"/>
      <c r="E288" s="113"/>
      <c r="F288" s="113"/>
      <c r="G288" s="113"/>
      <c r="I288" s="113"/>
      <c r="J288" s="113"/>
      <c r="K288" s="113"/>
      <c r="M288" s="113"/>
      <c r="N288" s="113"/>
      <c r="O288" s="113"/>
      <c r="P288" s="113"/>
      <c r="R288" s="113"/>
      <c r="S288" s="113"/>
      <c r="T288" s="113"/>
      <c r="U288" s="113"/>
      <c r="V288" s="113"/>
      <c r="W288" s="113"/>
      <c r="X288" s="113"/>
      <c r="Z288" s="113"/>
      <c r="AA288" s="113"/>
      <c r="AB288" s="113"/>
      <c r="AC288" s="113"/>
      <c r="AD288" s="113"/>
      <c r="AE288" s="113"/>
      <c r="AF288" s="113"/>
      <c r="AG288" s="113"/>
      <c r="AH288" s="113"/>
      <c r="AI288" s="113"/>
      <c r="AJ288" s="113"/>
      <c r="AK288" s="113"/>
      <c r="AL288" s="113"/>
      <c r="AM288" s="113"/>
      <c r="AN288" s="113"/>
      <c r="AO288" s="113"/>
      <c r="AP288" s="113"/>
      <c r="AQ288" s="113"/>
      <c r="AR288" s="113"/>
      <c r="AS288" s="113"/>
      <c r="AT288" s="113"/>
      <c r="AU288" s="113"/>
      <c r="AV288" s="113"/>
      <c r="AW288" s="113"/>
      <c r="AX288" s="113"/>
      <c r="AY288" s="113"/>
      <c r="AZ288" s="113"/>
      <c r="BA288" s="113"/>
      <c r="BB288" s="113"/>
      <c r="BC288" s="113"/>
      <c r="BD288" s="113"/>
    </row>
    <row r="289" spans="2:56" x14ac:dyDescent="0.2">
      <c r="B289" s="113"/>
      <c r="C289" s="114"/>
      <c r="D289" s="114"/>
      <c r="E289" s="113"/>
      <c r="F289" s="113"/>
      <c r="G289" s="113"/>
      <c r="I289" s="113"/>
      <c r="J289" s="113"/>
      <c r="K289" s="113"/>
      <c r="M289" s="113"/>
      <c r="N289" s="113"/>
      <c r="O289" s="113"/>
      <c r="P289" s="113"/>
      <c r="R289" s="113"/>
      <c r="S289" s="113"/>
      <c r="T289" s="113"/>
      <c r="U289" s="113"/>
      <c r="V289" s="113"/>
      <c r="W289" s="113"/>
      <c r="X289" s="113"/>
      <c r="Z289" s="113"/>
      <c r="AA289" s="113"/>
      <c r="AB289" s="113"/>
      <c r="AC289" s="113"/>
      <c r="AD289" s="113"/>
      <c r="AE289" s="113"/>
      <c r="AF289" s="113"/>
      <c r="AG289" s="113"/>
      <c r="AH289" s="113"/>
      <c r="AI289" s="113"/>
      <c r="AJ289" s="113"/>
      <c r="AK289" s="113"/>
      <c r="AL289" s="113"/>
      <c r="AM289" s="113"/>
      <c r="AN289" s="113"/>
      <c r="AO289" s="113"/>
      <c r="AP289" s="113"/>
      <c r="AQ289" s="113"/>
      <c r="AR289" s="113"/>
      <c r="AS289" s="113"/>
      <c r="AT289" s="113"/>
      <c r="AU289" s="113"/>
      <c r="AV289" s="113"/>
      <c r="AW289" s="113"/>
      <c r="AX289" s="113"/>
      <c r="AY289" s="113"/>
      <c r="AZ289" s="113"/>
      <c r="BA289" s="113"/>
      <c r="BB289" s="113"/>
      <c r="BC289" s="113"/>
      <c r="BD289" s="113"/>
    </row>
    <row r="290" spans="2:56" x14ac:dyDescent="0.2">
      <c r="B290" s="113"/>
      <c r="C290" s="114"/>
      <c r="D290" s="114"/>
      <c r="E290" s="113"/>
      <c r="F290" s="113"/>
      <c r="G290" s="113"/>
      <c r="I290" s="113"/>
      <c r="J290" s="113"/>
      <c r="K290" s="113"/>
      <c r="M290" s="113"/>
      <c r="N290" s="113"/>
      <c r="O290" s="113"/>
      <c r="P290" s="113"/>
      <c r="R290" s="113"/>
      <c r="S290" s="113"/>
      <c r="T290" s="113"/>
      <c r="U290" s="113"/>
      <c r="V290" s="113"/>
      <c r="W290" s="113"/>
      <c r="X290" s="113"/>
      <c r="Z290" s="113"/>
      <c r="AA290" s="113"/>
      <c r="AB290" s="113"/>
      <c r="AC290" s="113"/>
      <c r="AD290" s="113"/>
      <c r="AE290" s="113"/>
      <c r="AF290" s="113"/>
      <c r="AG290" s="113"/>
      <c r="AH290" s="113"/>
      <c r="AI290" s="113"/>
      <c r="AJ290" s="113"/>
      <c r="AK290" s="113"/>
      <c r="AL290" s="113"/>
      <c r="AM290" s="113"/>
      <c r="AN290" s="113"/>
      <c r="AO290" s="113"/>
      <c r="AP290" s="113"/>
      <c r="AQ290" s="113"/>
      <c r="AR290" s="113"/>
      <c r="AS290" s="113"/>
      <c r="AT290" s="113"/>
      <c r="AU290" s="113"/>
      <c r="AV290" s="113"/>
      <c r="AW290" s="113"/>
      <c r="AX290" s="113"/>
      <c r="AY290" s="113"/>
      <c r="AZ290" s="113"/>
      <c r="BA290" s="113"/>
      <c r="BB290" s="113"/>
      <c r="BC290" s="113"/>
      <c r="BD290" s="113"/>
    </row>
    <row r="291" spans="2:56" x14ac:dyDescent="0.2">
      <c r="B291" s="113"/>
      <c r="C291" s="114"/>
      <c r="D291" s="114"/>
      <c r="E291" s="113"/>
      <c r="F291" s="113"/>
      <c r="G291" s="113"/>
      <c r="I291" s="113"/>
      <c r="J291" s="113"/>
      <c r="K291" s="113"/>
      <c r="M291" s="113"/>
      <c r="N291" s="113"/>
      <c r="O291" s="113"/>
      <c r="P291" s="113"/>
      <c r="R291" s="113"/>
      <c r="S291" s="113"/>
      <c r="T291" s="113"/>
      <c r="U291" s="113"/>
      <c r="V291" s="113"/>
      <c r="W291" s="113"/>
      <c r="X291" s="113"/>
      <c r="Z291" s="113"/>
      <c r="AA291" s="113"/>
      <c r="AB291" s="113"/>
      <c r="AC291" s="113"/>
      <c r="AD291" s="113"/>
      <c r="AE291" s="113"/>
      <c r="AF291" s="113"/>
      <c r="AG291" s="113"/>
      <c r="AH291" s="113"/>
      <c r="AI291" s="113"/>
      <c r="AJ291" s="113"/>
      <c r="AK291" s="113"/>
      <c r="AL291" s="113"/>
      <c r="AM291" s="113"/>
      <c r="AN291" s="113"/>
      <c r="AO291" s="113"/>
      <c r="AP291" s="113"/>
      <c r="AQ291" s="113"/>
      <c r="AR291" s="113"/>
      <c r="AS291" s="113"/>
      <c r="AT291" s="113"/>
      <c r="AU291" s="113"/>
      <c r="AV291" s="113"/>
      <c r="AW291" s="113"/>
      <c r="AX291" s="113"/>
      <c r="AY291" s="113"/>
      <c r="AZ291" s="113"/>
      <c r="BA291" s="113"/>
      <c r="BB291" s="113"/>
      <c r="BC291" s="113"/>
      <c r="BD291" s="113"/>
    </row>
    <row r="292" spans="2:56" x14ac:dyDescent="0.2">
      <c r="B292" s="113"/>
      <c r="C292" s="114"/>
      <c r="D292" s="114"/>
      <c r="E292" s="113"/>
      <c r="F292" s="113"/>
      <c r="G292" s="113"/>
      <c r="I292" s="113"/>
      <c r="J292" s="113"/>
      <c r="K292" s="113"/>
      <c r="M292" s="113"/>
      <c r="N292" s="113"/>
      <c r="O292" s="113"/>
      <c r="P292" s="113"/>
      <c r="R292" s="113"/>
      <c r="S292" s="113"/>
      <c r="T292" s="113"/>
      <c r="U292" s="113"/>
      <c r="V292" s="113"/>
      <c r="W292" s="113"/>
      <c r="X292" s="113"/>
      <c r="Z292" s="113"/>
      <c r="AA292" s="113"/>
      <c r="AB292" s="113"/>
      <c r="AC292" s="113"/>
      <c r="AD292" s="113"/>
      <c r="AE292" s="113"/>
      <c r="AF292" s="113"/>
      <c r="AG292" s="113"/>
      <c r="AH292" s="113"/>
      <c r="AI292" s="113"/>
      <c r="AJ292" s="113"/>
      <c r="AK292" s="113"/>
      <c r="AL292" s="113"/>
      <c r="AM292" s="113"/>
      <c r="AN292" s="113"/>
      <c r="AO292" s="113"/>
      <c r="AP292" s="113"/>
      <c r="AQ292" s="113"/>
      <c r="AR292" s="113"/>
      <c r="AS292" s="113"/>
      <c r="AT292" s="113"/>
      <c r="AU292" s="113"/>
      <c r="AV292" s="113"/>
      <c r="AW292" s="113"/>
      <c r="AX292" s="113"/>
      <c r="AY292" s="113"/>
      <c r="AZ292" s="113"/>
      <c r="BA292" s="113"/>
      <c r="BB292" s="113"/>
      <c r="BC292" s="113"/>
      <c r="BD292" s="113"/>
    </row>
    <row r="293" spans="2:56" x14ac:dyDescent="0.2">
      <c r="B293" s="113"/>
      <c r="C293" s="114"/>
      <c r="D293" s="114"/>
      <c r="E293" s="113"/>
      <c r="F293" s="113"/>
      <c r="G293" s="113"/>
      <c r="I293" s="113"/>
      <c r="J293" s="113"/>
      <c r="K293" s="113"/>
      <c r="M293" s="113"/>
      <c r="N293" s="113"/>
      <c r="O293" s="113"/>
      <c r="P293" s="113"/>
      <c r="R293" s="113"/>
      <c r="S293" s="113"/>
      <c r="T293" s="113"/>
      <c r="U293" s="113"/>
      <c r="V293" s="113"/>
      <c r="W293" s="113"/>
      <c r="X293" s="113"/>
      <c r="Z293" s="113"/>
      <c r="AA293" s="113"/>
      <c r="AB293" s="113"/>
      <c r="AC293" s="113"/>
      <c r="AD293" s="113"/>
      <c r="AE293" s="113"/>
      <c r="AF293" s="113"/>
      <c r="AG293" s="113"/>
      <c r="AH293" s="113"/>
      <c r="AI293" s="113"/>
      <c r="AJ293" s="113"/>
      <c r="AK293" s="113"/>
      <c r="AL293" s="113"/>
      <c r="AM293" s="113"/>
      <c r="AN293" s="113"/>
      <c r="AO293" s="113"/>
      <c r="AP293" s="113"/>
      <c r="AQ293" s="113"/>
      <c r="AR293" s="113"/>
      <c r="AS293" s="113"/>
      <c r="AT293" s="113"/>
      <c r="AU293" s="113"/>
      <c r="AV293" s="113"/>
      <c r="AW293" s="113"/>
      <c r="AX293" s="113"/>
      <c r="AY293" s="113"/>
      <c r="AZ293" s="113"/>
      <c r="BA293" s="113"/>
      <c r="BB293" s="113"/>
      <c r="BC293" s="113"/>
      <c r="BD293" s="113"/>
    </row>
    <row r="294" spans="2:56" x14ac:dyDescent="0.2">
      <c r="B294" s="113"/>
      <c r="C294" s="114"/>
      <c r="D294" s="114"/>
      <c r="E294" s="113"/>
      <c r="F294" s="113"/>
      <c r="G294" s="113"/>
      <c r="I294" s="113"/>
      <c r="J294" s="113"/>
      <c r="K294" s="113"/>
      <c r="M294" s="113"/>
      <c r="N294" s="113"/>
      <c r="O294" s="113"/>
      <c r="P294" s="113"/>
      <c r="R294" s="113"/>
      <c r="S294" s="113"/>
      <c r="T294" s="113"/>
      <c r="U294" s="113"/>
      <c r="V294" s="113"/>
      <c r="W294" s="113"/>
      <c r="X294" s="113"/>
      <c r="Z294" s="113"/>
      <c r="AA294" s="113"/>
      <c r="AB294" s="113"/>
      <c r="AC294" s="113"/>
      <c r="AD294" s="113"/>
      <c r="AE294" s="113"/>
      <c r="AF294" s="113"/>
      <c r="AG294" s="113"/>
      <c r="AH294" s="113"/>
      <c r="AI294" s="113"/>
      <c r="AJ294" s="113"/>
      <c r="AK294" s="113"/>
      <c r="AL294" s="113"/>
      <c r="AM294" s="113"/>
      <c r="AN294" s="113"/>
      <c r="AO294" s="113"/>
      <c r="AP294" s="113"/>
      <c r="AQ294" s="113"/>
      <c r="AR294" s="113"/>
      <c r="AS294" s="113"/>
      <c r="AT294" s="113"/>
      <c r="AU294" s="113"/>
      <c r="AV294" s="113"/>
      <c r="AW294" s="113"/>
      <c r="AX294" s="113"/>
      <c r="AY294" s="113"/>
      <c r="AZ294" s="113"/>
      <c r="BA294" s="113"/>
      <c r="BB294" s="113"/>
      <c r="BC294" s="113"/>
      <c r="BD294" s="113"/>
    </row>
    <row r="295" spans="2:56" x14ac:dyDescent="0.2">
      <c r="B295" s="113"/>
      <c r="C295" s="114"/>
      <c r="D295" s="114"/>
      <c r="E295" s="113"/>
      <c r="F295" s="113"/>
      <c r="G295" s="113"/>
      <c r="I295" s="113"/>
      <c r="J295" s="113"/>
      <c r="K295" s="113"/>
      <c r="M295" s="113"/>
      <c r="N295" s="113"/>
      <c r="O295" s="113"/>
      <c r="P295" s="113"/>
      <c r="R295" s="113"/>
      <c r="S295" s="113"/>
      <c r="T295" s="113"/>
      <c r="U295" s="113"/>
      <c r="V295" s="113"/>
      <c r="W295" s="113"/>
      <c r="X295" s="113"/>
      <c r="Z295" s="113"/>
      <c r="AA295" s="113"/>
      <c r="AB295" s="113"/>
      <c r="AC295" s="113"/>
      <c r="AD295" s="113"/>
      <c r="AE295" s="113"/>
      <c r="AF295" s="113"/>
      <c r="AG295" s="113"/>
      <c r="AH295" s="113"/>
      <c r="AI295" s="113"/>
      <c r="AJ295" s="113"/>
      <c r="AK295" s="113"/>
      <c r="AL295" s="113"/>
      <c r="AM295" s="113"/>
      <c r="AN295" s="113"/>
      <c r="AO295" s="113"/>
      <c r="AP295" s="113"/>
      <c r="AQ295" s="113"/>
      <c r="AR295" s="113"/>
      <c r="AS295" s="113"/>
      <c r="AT295" s="113"/>
      <c r="AU295" s="113"/>
      <c r="AV295" s="113"/>
      <c r="AW295" s="113"/>
      <c r="AX295" s="113"/>
      <c r="AY295" s="113"/>
      <c r="AZ295" s="113"/>
      <c r="BA295" s="113"/>
      <c r="BB295" s="113"/>
      <c r="BC295" s="113"/>
      <c r="BD295" s="113"/>
    </row>
    <row r="296" spans="2:56" x14ac:dyDescent="0.2">
      <c r="B296" s="113"/>
      <c r="C296" s="114"/>
      <c r="D296" s="114"/>
      <c r="E296" s="113"/>
      <c r="F296" s="113"/>
      <c r="G296" s="113"/>
      <c r="I296" s="113"/>
      <c r="J296" s="113"/>
      <c r="K296" s="113"/>
      <c r="M296" s="113"/>
      <c r="N296" s="113"/>
      <c r="O296" s="113"/>
      <c r="P296" s="113"/>
      <c r="R296" s="113"/>
      <c r="S296" s="113"/>
      <c r="T296" s="113"/>
      <c r="U296" s="113"/>
      <c r="V296" s="113"/>
      <c r="W296" s="113"/>
      <c r="X296" s="113"/>
      <c r="Z296" s="113"/>
      <c r="AA296" s="113"/>
      <c r="AB296" s="113"/>
      <c r="AC296" s="113"/>
      <c r="AD296" s="113"/>
      <c r="AE296" s="113"/>
      <c r="AF296" s="113"/>
      <c r="AG296" s="113"/>
      <c r="AH296" s="113"/>
      <c r="AI296" s="113"/>
      <c r="AJ296" s="113"/>
      <c r="AK296" s="113"/>
      <c r="AL296" s="113"/>
      <c r="AM296" s="113"/>
      <c r="AN296" s="113"/>
      <c r="AO296" s="113"/>
      <c r="AP296" s="113"/>
      <c r="AQ296" s="113"/>
      <c r="AR296" s="113"/>
      <c r="AS296" s="113"/>
      <c r="AT296" s="113"/>
      <c r="AU296" s="113"/>
      <c r="AV296" s="113"/>
      <c r="AW296" s="113"/>
      <c r="AX296" s="113"/>
      <c r="AY296" s="113"/>
      <c r="AZ296" s="113"/>
      <c r="BA296" s="113"/>
      <c r="BB296" s="113"/>
      <c r="BC296" s="113"/>
      <c r="BD296" s="113"/>
    </row>
    <row r="297" spans="2:56" x14ac:dyDescent="0.2">
      <c r="B297" s="113"/>
      <c r="C297" s="114"/>
      <c r="D297" s="114"/>
      <c r="E297" s="113"/>
      <c r="F297" s="113"/>
      <c r="G297" s="113"/>
      <c r="I297" s="113"/>
      <c r="J297" s="113"/>
      <c r="K297" s="113"/>
      <c r="M297" s="113"/>
      <c r="N297" s="113"/>
      <c r="O297" s="113"/>
      <c r="P297" s="113"/>
      <c r="R297" s="113"/>
      <c r="S297" s="113"/>
      <c r="T297" s="113"/>
      <c r="U297" s="113"/>
      <c r="V297" s="113"/>
      <c r="W297" s="113"/>
      <c r="X297" s="113"/>
      <c r="Z297" s="113"/>
      <c r="AA297" s="113"/>
      <c r="AB297" s="113"/>
      <c r="AC297" s="113"/>
      <c r="AD297" s="113"/>
      <c r="AE297" s="113"/>
      <c r="AF297" s="113"/>
      <c r="AG297" s="113"/>
      <c r="AH297" s="113"/>
      <c r="AI297" s="113"/>
      <c r="AJ297" s="113"/>
      <c r="AK297" s="113"/>
      <c r="AL297" s="113"/>
      <c r="AM297" s="113"/>
      <c r="AN297" s="113"/>
      <c r="AO297" s="113"/>
      <c r="AP297" s="113"/>
      <c r="AQ297" s="113"/>
      <c r="AR297" s="113"/>
      <c r="AS297" s="113"/>
      <c r="AT297" s="113"/>
      <c r="AU297" s="113"/>
      <c r="AV297" s="113"/>
      <c r="AW297" s="113"/>
      <c r="AX297" s="113"/>
      <c r="AY297" s="113"/>
      <c r="AZ297" s="113"/>
      <c r="BA297" s="113"/>
      <c r="BB297" s="113"/>
      <c r="BC297" s="113"/>
      <c r="BD297" s="113"/>
    </row>
  </sheetData>
  <sheetProtection algorithmName="SHA-512" hashValue="PDOm2BylJR8yyUmMkmFDmsxnk9slIfSMiwMJQ2seSWtF+38EEs8K45h0z/wo5dFAOP7VUNHiJF2P4YPOlJ+7Xw==" saltValue="fQepunAxSwmbVnCmmDidxw==" spinCount="100000" sheet="1" objects="1" scenarios="1"/>
  <mergeCells count="39">
    <mergeCell ref="A10:A12"/>
    <mergeCell ref="S5:U5"/>
    <mergeCell ref="B7:E8"/>
    <mergeCell ref="F7:N7"/>
    <mergeCell ref="R7:V7"/>
    <mergeCell ref="F8:N8"/>
    <mergeCell ref="R8:V8"/>
    <mergeCell ref="B10:B12"/>
    <mergeCell ref="C10:C12"/>
    <mergeCell ref="D10:D12"/>
    <mergeCell ref="E10:M10"/>
    <mergeCell ref="N10:U10"/>
    <mergeCell ref="T11:T12"/>
    <mergeCell ref="U11:U12"/>
    <mergeCell ref="L11:L12"/>
    <mergeCell ref="AD10:AF10"/>
    <mergeCell ref="E11:E12"/>
    <mergeCell ref="F11:F12"/>
    <mergeCell ref="G11:G12"/>
    <mergeCell ref="M11:M12"/>
    <mergeCell ref="N11:N12"/>
    <mergeCell ref="O11:O12"/>
    <mergeCell ref="P11:P12"/>
    <mergeCell ref="R11:R12"/>
    <mergeCell ref="S11:S12"/>
    <mergeCell ref="V10:AC10"/>
    <mergeCell ref="V11:V12"/>
    <mergeCell ref="W11:W12"/>
    <mergeCell ref="AE11:AE12"/>
    <mergeCell ref="AF11:AF12"/>
    <mergeCell ref="Q11:Q12"/>
    <mergeCell ref="AJ11:AK11"/>
    <mergeCell ref="X11:X12"/>
    <mergeCell ref="Z11:Z12"/>
    <mergeCell ref="AA11:AA12"/>
    <mergeCell ref="AB11:AB12"/>
    <mergeCell ref="AC11:AC12"/>
    <mergeCell ref="AD11:AD12"/>
    <mergeCell ref="Y11:Y12"/>
  </mergeCells>
  <dataValidations count="3">
    <dataValidation type="list" allowBlank="1" showInputMessage="1" showErrorMessage="1" sqref="I12" xr:uid="{2CC0BA51-7ECC-4977-B4B2-DC2DF704268A}">
      <formula1>"4-%,20-%"</formula1>
    </dataValidation>
    <dataValidation type="list" allowBlank="1" showInputMessage="1" showErrorMessage="1" sqref="J12:K12" xr:uid="{963120D7-C879-4C73-AF53-1CA8E7740AD3}">
      <formula1>"NO-NEIN,SI-JA,"</formula1>
    </dataValidation>
    <dataValidation type="list" allowBlank="1" showInputMessage="1" showErrorMessage="1" sqref="H12" xr:uid="{27B9F0B3-E8C0-4E69-95B4-D6E9B0282118}">
      <formula1>"B2 (ex B-A),B1 (ex C),NO-NEIN,"</formula1>
    </dataValidation>
  </dataValidation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  <pageSetUpPr fitToPage="1"/>
  </sheetPr>
  <dimension ref="A1:N58"/>
  <sheetViews>
    <sheetView topLeftCell="A4" zoomScaleNormal="100" workbookViewId="0">
      <selection activeCell="N29" sqref="N29"/>
    </sheetView>
  </sheetViews>
  <sheetFormatPr baseColWidth="10" defaultColWidth="11.42578125" defaultRowHeight="12.75" outlineLevelRow="1" x14ac:dyDescent="0.2"/>
  <cols>
    <col min="1" max="1" width="34.140625" bestFit="1" customWidth="1"/>
    <col min="2" max="2" width="4" bestFit="1" customWidth="1"/>
    <col min="3" max="4" width="7.85546875" bestFit="1" customWidth="1"/>
    <col min="5" max="5" width="9.5703125" bestFit="1" customWidth="1"/>
    <col min="6" max="6" width="16.85546875" bestFit="1" customWidth="1"/>
    <col min="7" max="7" width="6.28515625" hidden="1" customWidth="1"/>
    <col min="8" max="8" width="21.7109375" bestFit="1" customWidth="1"/>
    <col min="9" max="9" width="11.42578125" bestFit="1" customWidth="1"/>
    <col min="10" max="10" width="16.85546875" bestFit="1" customWidth="1"/>
    <col min="11" max="11" width="11.7109375" customWidth="1"/>
    <col min="12" max="12" width="9.42578125" customWidth="1"/>
    <col min="13" max="13" width="13.7109375" bestFit="1" customWidth="1"/>
    <col min="14" max="14" width="14.5703125" customWidth="1"/>
    <col min="15" max="15" width="16.5703125" customWidth="1"/>
    <col min="17" max="17" width="11.7109375" bestFit="1" customWidth="1"/>
  </cols>
  <sheetData>
    <row r="1" spans="1:14" ht="63.75" customHeight="1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4" ht="18.75" customHeight="1" x14ac:dyDescent="0.2"/>
    <row r="3" spans="1:14" x14ac:dyDescent="0.2">
      <c r="F3" s="33">
        <v>43831</v>
      </c>
      <c r="K3" s="310"/>
      <c r="L3" s="310"/>
    </row>
    <row r="4" spans="1:14" ht="84" customHeight="1" x14ac:dyDescent="0.2">
      <c r="F4" s="34" t="s">
        <v>39</v>
      </c>
      <c r="L4">
        <f>IF(K4="A",1062.96,IF(K4="B",951.72,IF(K4="C",679.8,IF(K4="D","618",0))))</f>
        <v>0</v>
      </c>
    </row>
    <row r="5" spans="1:14" ht="12" customHeight="1" x14ac:dyDescent="0.2">
      <c r="B5" s="302" t="s">
        <v>11</v>
      </c>
      <c r="C5" s="303"/>
      <c r="D5" s="303"/>
      <c r="E5" s="303"/>
      <c r="F5" s="304"/>
      <c r="H5" s="1" t="s">
        <v>12</v>
      </c>
      <c r="I5" s="2"/>
      <c r="J5" s="2"/>
      <c r="K5" s="3"/>
      <c r="L5" s="4"/>
      <c r="M5" s="311" t="s">
        <v>44</v>
      </c>
      <c r="N5" s="311"/>
    </row>
    <row r="6" spans="1:14" x14ac:dyDescent="0.2">
      <c r="B6" s="5" t="s">
        <v>13</v>
      </c>
      <c r="C6" s="296" t="s">
        <v>14</v>
      </c>
      <c r="D6" s="296"/>
      <c r="E6" s="297">
        <v>335.7</v>
      </c>
      <c r="F6" s="297"/>
      <c r="H6" s="305">
        <v>18.600000000000001</v>
      </c>
      <c r="I6" s="306"/>
      <c r="J6" s="307" t="s">
        <v>15</v>
      </c>
      <c r="K6" s="308"/>
      <c r="M6" s="36" t="s">
        <v>40</v>
      </c>
      <c r="N6" s="37">
        <v>1062.96</v>
      </c>
    </row>
    <row r="7" spans="1:14" x14ac:dyDescent="0.2">
      <c r="B7" s="5" t="s">
        <v>16</v>
      </c>
      <c r="C7" s="296" t="s">
        <v>14</v>
      </c>
      <c r="D7" s="296"/>
      <c r="E7" s="297"/>
      <c r="F7" s="297"/>
      <c r="G7" s="35"/>
      <c r="H7" s="298">
        <v>20.149999999999999</v>
      </c>
      <c r="I7" s="299"/>
      <c r="J7" s="300">
        <v>366</v>
      </c>
      <c r="K7" s="301"/>
      <c r="M7" s="36" t="s">
        <v>41</v>
      </c>
      <c r="N7" s="37">
        <v>951.72</v>
      </c>
    </row>
    <row r="8" spans="1:14" x14ac:dyDescent="0.2">
      <c r="B8" s="5" t="s">
        <v>17</v>
      </c>
      <c r="C8" s="296" t="s">
        <v>14</v>
      </c>
      <c r="D8" s="296"/>
      <c r="E8" s="297">
        <v>387.34</v>
      </c>
      <c r="F8" s="297"/>
      <c r="H8" s="298">
        <v>21.18</v>
      </c>
      <c r="I8" s="299"/>
      <c r="J8" s="309" t="str">
        <f>CONCATENATE("GIORNALIERO - TÄGLICH  
(",J7," giorni/Tage)")</f>
        <v>GIORNALIERO - TÄGLICH  
(366 giorni/Tage)</v>
      </c>
      <c r="K8" s="301"/>
      <c r="M8" s="36" t="s">
        <v>42</v>
      </c>
      <c r="N8" s="37">
        <v>679.8</v>
      </c>
    </row>
    <row r="9" spans="1:14" x14ac:dyDescent="0.2">
      <c r="B9" s="5" t="s">
        <v>18</v>
      </c>
      <c r="C9" s="296" t="s">
        <v>14</v>
      </c>
      <c r="D9" s="296"/>
      <c r="E9" s="297">
        <v>413.17</v>
      </c>
      <c r="F9" s="297"/>
      <c r="H9" s="298">
        <v>23.25</v>
      </c>
      <c r="I9" s="299"/>
      <c r="J9" s="309" t="s">
        <v>19</v>
      </c>
      <c r="K9" s="301"/>
      <c r="M9" s="36" t="s">
        <v>43</v>
      </c>
      <c r="N9" s="37">
        <v>618</v>
      </c>
    </row>
    <row r="10" spans="1:14" x14ac:dyDescent="0.2">
      <c r="B10" s="5" t="s">
        <v>20</v>
      </c>
      <c r="C10" s="296" t="s">
        <v>14</v>
      </c>
      <c r="D10" s="296"/>
      <c r="E10" s="297">
        <v>438.99</v>
      </c>
      <c r="F10" s="297"/>
      <c r="H10" s="298">
        <v>26.86</v>
      </c>
      <c r="I10" s="299"/>
      <c r="J10" s="309" t="s">
        <v>21</v>
      </c>
      <c r="K10" s="301"/>
    </row>
    <row r="11" spans="1:14" x14ac:dyDescent="0.2">
      <c r="B11" s="5" t="s">
        <v>22</v>
      </c>
      <c r="C11" s="296" t="s">
        <v>14</v>
      </c>
      <c r="D11" s="296"/>
      <c r="E11" s="297">
        <v>464.81</v>
      </c>
      <c r="F11" s="297"/>
      <c r="H11" s="298">
        <v>30.48</v>
      </c>
      <c r="I11" s="299"/>
      <c r="J11" s="309" t="s">
        <v>23</v>
      </c>
      <c r="K11" s="301"/>
      <c r="M11" s="41" t="s">
        <v>45</v>
      </c>
    </row>
    <row r="12" spans="1:14" x14ac:dyDescent="0.2">
      <c r="B12" s="5" t="s">
        <v>24</v>
      </c>
      <c r="C12" s="296" t="s">
        <v>14</v>
      </c>
      <c r="D12" s="296"/>
      <c r="E12" s="297">
        <v>490.63</v>
      </c>
      <c r="F12" s="297"/>
      <c r="H12" s="298">
        <v>35.64</v>
      </c>
      <c r="I12" s="299"/>
      <c r="J12" s="309" t="s">
        <v>25</v>
      </c>
      <c r="K12" s="301"/>
      <c r="M12" s="41" t="s">
        <v>46</v>
      </c>
    </row>
    <row r="13" spans="1:14" x14ac:dyDescent="0.2">
      <c r="B13" s="5" t="s">
        <v>26</v>
      </c>
      <c r="C13" s="296" t="s">
        <v>14</v>
      </c>
      <c r="D13" s="296"/>
      <c r="E13" s="297">
        <v>516.46</v>
      </c>
      <c r="F13" s="297"/>
      <c r="H13" s="298">
        <v>42.35</v>
      </c>
      <c r="I13" s="299"/>
      <c r="J13" s="309" t="s">
        <v>27</v>
      </c>
      <c r="K13" s="301"/>
      <c r="M13" s="41" t="s">
        <v>47</v>
      </c>
    </row>
    <row r="14" spans="1:14" x14ac:dyDescent="0.2">
      <c r="B14" s="5" t="s">
        <v>28</v>
      </c>
      <c r="C14" s="296" t="s">
        <v>14</v>
      </c>
      <c r="D14" s="296"/>
      <c r="E14" s="297">
        <v>542.28</v>
      </c>
      <c r="F14" s="297"/>
      <c r="H14" s="298">
        <v>50.1</v>
      </c>
      <c r="I14" s="299"/>
      <c r="J14" s="309" t="s">
        <v>29</v>
      </c>
      <c r="K14" s="301"/>
      <c r="M14" s="41" t="s">
        <v>48</v>
      </c>
    </row>
    <row r="15" spans="1:14" x14ac:dyDescent="0.2">
      <c r="M15" s="41" t="s">
        <v>49</v>
      </c>
    </row>
    <row r="16" spans="1:14" x14ac:dyDescent="0.2">
      <c r="F16">
        <f>40*12</f>
        <v>480</v>
      </c>
    </row>
    <row r="17" spans="1:11" x14ac:dyDescent="0.2">
      <c r="A17" s="25" t="s">
        <v>37</v>
      </c>
      <c r="E17" s="24" t="s">
        <v>35</v>
      </c>
      <c r="F17" s="24" t="s">
        <v>36</v>
      </c>
      <c r="I17" s="23" t="s">
        <v>34</v>
      </c>
      <c r="J17" s="23" t="s">
        <v>33</v>
      </c>
      <c r="K17" s="23"/>
    </row>
    <row r="18" spans="1:11" x14ac:dyDescent="0.2">
      <c r="B18" s="10">
        <v>1</v>
      </c>
      <c r="C18" s="19">
        <v>7280.26</v>
      </c>
      <c r="D18" s="19">
        <v>9126.6200000000008</v>
      </c>
      <c r="E18" s="26">
        <v>10404.08</v>
      </c>
      <c r="F18" s="30">
        <f>+E18+$F$16</f>
        <v>10884.08</v>
      </c>
      <c r="I18" s="22">
        <f>+F18*100%/E18-100%</f>
        <v>4.6135746745507467E-2</v>
      </c>
      <c r="J18" s="22">
        <f t="shared" ref="J18:J28" si="0">+((C18+F18)*100%/(C18+E18))-100%</f>
        <v>2.7142658419822219E-2</v>
      </c>
      <c r="K18" s="22">
        <f t="shared" ref="K18:K28" si="1">+((D18+F18)*100%/(D18+E18))-100%</f>
        <v>2.4576692079648854E-2</v>
      </c>
    </row>
    <row r="19" spans="1:11" x14ac:dyDescent="0.2">
      <c r="B19" s="10">
        <v>2</v>
      </c>
      <c r="C19" s="19">
        <v>8778.39</v>
      </c>
      <c r="D19" s="19">
        <v>11240.2</v>
      </c>
      <c r="E19" s="26">
        <v>10432.49</v>
      </c>
      <c r="F19" s="30">
        <f t="shared" ref="F19:F28" si="2">+E19+$F$16</f>
        <v>10912.49</v>
      </c>
      <c r="I19" s="22">
        <f t="shared" ref="I19:I28" si="3">+F19*100%/E19-100%</f>
        <v>4.6010108804321881E-2</v>
      </c>
      <c r="J19" s="22">
        <f t="shared" si="0"/>
        <v>2.4985841356564675E-2</v>
      </c>
      <c r="K19" s="22">
        <f t="shared" si="1"/>
        <v>2.214768909627729E-2</v>
      </c>
    </row>
    <row r="20" spans="1:11" x14ac:dyDescent="0.2">
      <c r="B20" s="10">
        <v>3</v>
      </c>
      <c r="C20" s="19">
        <v>9539.0300000000007</v>
      </c>
      <c r="D20" s="19">
        <v>12292.27</v>
      </c>
      <c r="E20" s="26">
        <v>10469.299999999999</v>
      </c>
      <c r="F20" s="30">
        <f t="shared" si="2"/>
        <v>10949.3</v>
      </c>
      <c r="I20" s="22">
        <f t="shared" si="3"/>
        <v>4.584833752017814E-2</v>
      </c>
      <c r="J20" s="22">
        <f t="shared" si="0"/>
        <v>2.3990008161600684E-2</v>
      </c>
      <c r="K20" s="22">
        <f t="shared" si="1"/>
        <v>2.1088176254977054E-2</v>
      </c>
    </row>
    <row r="21" spans="1:11" x14ac:dyDescent="0.2">
      <c r="B21" s="10">
        <v>4</v>
      </c>
      <c r="C21" s="19">
        <v>10299.66</v>
      </c>
      <c r="D21" s="19">
        <v>13365.36</v>
      </c>
      <c r="E21" s="26">
        <v>10525.06</v>
      </c>
      <c r="F21" s="30">
        <f t="shared" si="2"/>
        <v>11005.06</v>
      </c>
      <c r="I21" s="22">
        <f t="shared" si="3"/>
        <v>4.5605440729078905E-2</v>
      </c>
      <c r="J21" s="22">
        <f t="shared" si="0"/>
        <v>2.3049529597516827E-2</v>
      </c>
      <c r="K21" s="22">
        <f t="shared" si="1"/>
        <v>2.0091735515742393E-2</v>
      </c>
    </row>
    <row r="22" spans="1:11" x14ac:dyDescent="0.2">
      <c r="B22" s="10">
        <v>5</v>
      </c>
      <c r="C22" s="19">
        <v>11591.59</v>
      </c>
      <c r="D22" s="19">
        <v>15040.25</v>
      </c>
      <c r="E22" s="26">
        <v>10570.3</v>
      </c>
      <c r="F22" s="30">
        <f t="shared" si="2"/>
        <v>11050.3</v>
      </c>
      <c r="I22" s="22">
        <f t="shared" si="3"/>
        <v>4.541025325676662E-2</v>
      </c>
      <c r="J22" s="22">
        <f t="shared" si="0"/>
        <v>2.1658802566026703E-2</v>
      </c>
      <c r="K22" s="22">
        <f t="shared" si="1"/>
        <v>1.8742276132297064E-2</v>
      </c>
    </row>
    <row r="23" spans="1:11" x14ac:dyDescent="0.2">
      <c r="B23" s="10">
        <v>6</v>
      </c>
      <c r="C23" s="19">
        <v>12936.13</v>
      </c>
      <c r="D23" s="19">
        <v>17097.02</v>
      </c>
      <c r="E23" s="26">
        <v>10636.59</v>
      </c>
      <c r="F23" s="30">
        <f t="shared" si="2"/>
        <v>11116.59</v>
      </c>
      <c r="I23" s="22">
        <f t="shared" si="3"/>
        <v>4.5127244727868554E-2</v>
      </c>
      <c r="J23" s="22">
        <f t="shared" si="0"/>
        <v>2.0362520744318102E-2</v>
      </c>
      <c r="K23" s="22">
        <f t="shared" si="1"/>
        <v>1.7307519648541936E-2</v>
      </c>
    </row>
    <row r="24" spans="1:11" x14ac:dyDescent="0.2">
      <c r="B24" s="10">
        <v>7</v>
      </c>
      <c r="C24" s="19">
        <v>15341.14</v>
      </c>
      <c r="D24" s="19">
        <v>20271.080000000002</v>
      </c>
      <c r="E24" s="26">
        <v>10706.02</v>
      </c>
      <c r="F24" s="30">
        <f t="shared" si="2"/>
        <v>11186.02</v>
      </c>
      <c r="I24" s="22">
        <f t="shared" si="3"/>
        <v>4.4834588390457064E-2</v>
      </c>
      <c r="J24" s="22">
        <f t="shared" si="0"/>
        <v>1.8428112700194621E-2</v>
      </c>
      <c r="K24" s="22">
        <f t="shared" si="1"/>
        <v>1.5495317508740225E-2</v>
      </c>
    </row>
    <row r="25" spans="1:11" x14ac:dyDescent="0.2">
      <c r="B25" s="17" t="s">
        <v>31</v>
      </c>
      <c r="C25" s="19">
        <v>17041.259999999998</v>
      </c>
      <c r="D25" s="19">
        <v>22294.2</v>
      </c>
      <c r="E25" s="26">
        <v>10790.18</v>
      </c>
      <c r="F25" s="30">
        <f t="shared" si="2"/>
        <v>11270.18</v>
      </c>
      <c r="I25" s="22">
        <f t="shared" si="3"/>
        <v>4.4484892745070059E-2</v>
      </c>
      <c r="J25" s="22">
        <f t="shared" si="0"/>
        <v>1.7246682169517635E-2</v>
      </c>
      <c r="K25" s="22">
        <f t="shared" si="1"/>
        <v>1.4508357115956327E-2</v>
      </c>
    </row>
    <row r="26" spans="1:11" x14ac:dyDescent="0.2">
      <c r="B26" s="10" t="s">
        <v>10</v>
      </c>
      <c r="C26" s="19">
        <v>16108.09</v>
      </c>
      <c r="D26" s="19">
        <v>21082.22</v>
      </c>
      <c r="E26" s="26">
        <v>10753.37</v>
      </c>
      <c r="F26" s="30">
        <f t="shared" si="2"/>
        <v>11233.37</v>
      </c>
      <c r="I26" s="22">
        <f t="shared" si="3"/>
        <v>4.4637169557078415E-2</v>
      </c>
      <c r="J26" s="22">
        <f t="shared" si="0"/>
        <v>1.7869468003600675E-2</v>
      </c>
      <c r="K26" s="22">
        <f t="shared" si="1"/>
        <v>1.5077465189117012E-2</v>
      </c>
    </row>
    <row r="27" spans="1:11" x14ac:dyDescent="0.2">
      <c r="B27" s="10">
        <v>8</v>
      </c>
      <c r="C27" s="19">
        <v>18738.240000000002</v>
      </c>
      <c r="D27" s="19">
        <v>24321.51</v>
      </c>
      <c r="E27" s="26">
        <v>10790.18</v>
      </c>
      <c r="F27" s="30">
        <f>+E27+$F$16</f>
        <v>11270.18</v>
      </c>
      <c r="I27" s="22">
        <f t="shared" si="3"/>
        <v>4.4484892745070059E-2</v>
      </c>
      <c r="J27" s="22">
        <f t="shared" si="0"/>
        <v>1.6255526032209033E-2</v>
      </c>
      <c r="K27" s="22">
        <f t="shared" si="1"/>
        <v>1.3670660683094527E-2</v>
      </c>
    </row>
    <row r="28" spans="1:11" x14ac:dyDescent="0.2">
      <c r="B28" s="10">
        <v>9</v>
      </c>
      <c r="C28" s="19">
        <v>22388.89</v>
      </c>
      <c r="D28" s="19">
        <v>29843.78</v>
      </c>
      <c r="E28" s="26">
        <v>10850.16</v>
      </c>
      <c r="F28" s="30">
        <f t="shared" si="2"/>
        <v>11330.16</v>
      </c>
      <c r="I28" s="22">
        <f t="shared" si="3"/>
        <v>4.4238978964365572E-2</v>
      </c>
      <c r="J28" s="22">
        <f t="shared" si="0"/>
        <v>1.4440845932720769E-2</v>
      </c>
      <c r="K28" s="22">
        <f t="shared" si="1"/>
        <v>1.1795368057258671E-2</v>
      </c>
    </row>
    <row r="29" spans="1:11" x14ac:dyDescent="0.2">
      <c r="C29" s="18"/>
      <c r="I29" s="21"/>
    </row>
    <row r="30" spans="1:11" x14ac:dyDescent="0.2">
      <c r="I30" s="32"/>
      <c r="J30" s="31"/>
    </row>
    <row r="31" spans="1:11" x14ac:dyDescent="0.2">
      <c r="F31">
        <f>40*12</f>
        <v>480</v>
      </c>
    </row>
    <row r="32" spans="1:11" x14ac:dyDescent="0.2">
      <c r="A32" s="25" t="s">
        <v>38</v>
      </c>
      <c r="E32" s="24" t="s">
        <v>35</v>
      </c>
      <c r="F32" s="24" t="s">
        <v>36</v>
      </c>
      <c r="I32" s="23" t="s">
        <v>34</v>
      </c>
      <c r="J32" s="23" t="s">
        <v>33</v>
      </c>
      <c r="K32" s="23"/>
    </row>
    <row r="33" spans="1:12" x14ac:dyDescent="0.2">
      <c r="B33" s="10">
        <v>1</v>
      </c>
      <c r="C33" s="19">
        <v>7280.26</v>
      </c>
      <c r="D33" s="19">
        <v>9126.6200000000008</v>
      </c>
      <c r="E33" s="19">
        <v>9924.08</v>
      </c>
      <c r="F33" s="26">
        <f>+E33+$F$31</f>
        <v>10404.08</v>
      </c>
      <c r="I33" s="22">
        <f t="shared" ref="I33:I43" si="4">+F33*100%/E33-100%</f>
        <v>4.8367203811335635E-2</v>
      </c>
      <c r="J33" s="22">
        <f t="shared" ref="J33:J43" si="5">+((C33+F33)*100%/(C33+E33))-100%</f>
        <v>2.7899936876392806E-2</v>
      </c>
      <c r="K33" s="22">
        <f t="shared" ref="K33:K43" si="6">+((D33+F33)*100%/(D33+E33))-100%</f>
        <v>2.5195924559202609E-2</v>
      </c>
    </row>
    <row r="34" spans="1:12" x14ac:dyDescent="0.2">
      <c r="B34" s="10">
        <v>2</v>
      </c>
      <c r="C34" s="19">
        <v>8778.39</v>
      </c>
      <c r="D34" s="19">
        <v>11240.2</v>
      </c>
      <c r="E34" s="19">
        <v>9952.49</v>
      </c>
      <c r="F34" s="26">
        <f t="shared" ref="F34:F43" si="7">+E34+$F$31</f>
        <v>10432.49</v>
      </c>
      <c r="I34" s="22">
        <f t="shared" si="4"/>
        <v>4.8229136628120228E-2</v>
      </c>
      <c r="J34" s="22">
        <f t="shared" si="5"/>
        <v>2.5626131820822184E-2</v>
      </c>
      <c r="K34" s="22">
        <f t="shared" si="6"/>
        <v>2.2649319175621407E-2</v>
      </c>
    </row>
    <row r="35" spans="1:12" x14ac:dyDescent="0.2">
      <c r="B35" s="10">
        <v>3</v>
      </c>
      <c r="C35" s="19">
        <v>9539.0300000000007</v>
      </c>
      <c r="D35" s="19">
        <v>12292.27</v>
      </c>
      <c r="E35" s="19">
        <v>9989.2999999999993</v>
      </c>
      <c r="F35" s="26">
        <f t="shared" si="7"/>
        <v>10469.299999999999</v>
      </c>
      <c r="I35" s="22">
        <f t="shared" si="4"/>
        <v>4.8051415014064958E-2</v>
      </c>
      <c r="J35" s="22">
        <f t="shared" si="5"/>
        <v>2.4579674759695358E-2</v>
      </c>
      <c r="K35" s="22">
        <f t="shared" si="6"/>
        <v>2.1542467608880234E-2</v>
      </c>
    </row>
    <row r="36" spans="1:12" x14ac:dyDescent="0.2">
      <c r="B36" s="10">
        <v>4</v>
      </c>
      <c r="C36" s="19">
        <v>10299.66</v>
      </c>
      <c r="D36" s="19">
        <v>13365.36</v>
      </c>
      <c r="E36" s="19">
        <v>10045.06</v>
      </c>
      <c r="F36" s="26">
        <f t="shared" si="7"/>
        <v>10525.06</v>
      </c>
      <c r="I36" s="22">
        <f t="shared" si="4"/>
        <v>4.7784682221908126E-2</v>
      </c>
      <c r="J36" s="22">
        <f t="shared" si="5"/>
        <v>2.3593345103791075E-2</v>
      </c>
      <c r="K36" s="22">
        <f t="shared" si="6"/>
        <v>2.0503690237082539E-2</v>
      </c>
    </row>
    <row r="37" spans="1:12" x14ac:dyDescent="0.2">
      <c r="B37" s="10">
        <v>5</v>
      </c>
      <c r="C37" s="19">
        <v>11591.59</v>
      </c>
      <c r="D37" s="19">
        <v>15040.25</v>
      </c>
      <c r="E37" s="19">
        <v>10090.299999999999</v>
      </c>
      <c r="F37" s="26">
        <f t="shared" si="7"/>
        <v>10570.3</v>
      </c>
      <c r="I37" s="22">
        <f t="shared" si="4"/>
        <v>4.7570438936404225E-2</v>
      </c>
      <c r="J37" s="22">
        <f t="shared" si="5"/>
        <v>2.2138291449684599E-2</v>
      </c>
      <c r="K37" s="22">
        <f t="shared" si="6"/>
        <v>1.910025845037211E-2</v>
      </c>
    </row>
    <row r="38" spans="1:12" x14ac:dyDescent="0.2">
      <c r="B38" s="10">
        <v>6</v>
      </c>
      <c r="C38" s="19">
        <v>12936.13</v>
      </c>
      <c r="D38" s="19">
        <v>17097.02</v>
      </c>
      <c r="E38" s="19">
        <v>10156.59</v>
      </c>
      <c r="F38" s="26">
        <f t="shared" si="7"/>
        <v>10636.59</v>
      </c>
      <c r="I38" s="22">
        <f t="shared" si="4"/>
        <v>4.725995634361535E-2</v>
      </c>
      <c r="J38" s="22">
        <f t="shared" si="5"/>
        <v>2.0785771446585777E-2</v>
      </c>
      <c r="K38" s="22">
        <f t="shared" si="6"/>
        <v>1.7612345667234575E-2</v>
      </c>
    </row>
    <row r="39" spans="1:12" x14ac:dyDescent="0.2">
      <c r="B39" s="10">
        <v>7</v>
      </c>
      <c r="C39" s="19">
        <v>15341.14</v>
      </c>
      <c r="D39" s="19">
        <v>20271.080000000002</v>
      </c>
      <c r="E39" s="19">
        <v>10226.02</v>
      </c>
      <c r="F39" s="26">
        <f t="shared" si="7"/>
        <v>10706.02</v>
      </c>
      <c r="I39" s="22">
        <f t="shared" si="4"/>
        <v>4.6939082849436931E-2</v>
      </c>
      <c r="J39" s="22">
        <f t="shared" si="5"/>
        <v>1.8774083629155447E-2</v>
      </c>
      <c r="K39" s="22">
        <f t="shared" si="6"/>
        <v>1.5739201432267258E-2</v>
      </c>
    </row>
    <row r="40" spans="1:12" x14ac:dyDescent="0.2">
      <c r="B40" s="17" t="s">
        <v>31</v>
      </c>
      <c r="C40" s="19">
        <v>17041.259999999998</v>
      </c>
      <c r="D40" s="19">
        <v>22294.2</v>
      </c>
      <c r="E40" s="19">
        <v>10310.18</v>
      </c>
      <c r="F40" s="26">
        <f t="shared" si="7"/>
        <v>10790.18</v>
      </c>
      <c r="I40" s="22">
        <f t="shared" si="4"/>
        <v>4.655592821851795E-2</v>
      </c>
      <c r="J40" s="22">
        <f t="shared" si="5"/>
        <v>1.7549350235307459E-2</v>
      </c>
      <c r="K40" s="22">
        <f t="shared" si="6"/>
        <v>1.472194840079788E-2</v>
      </c>
    </row>
    <row r="41" spans="1:12" x14ac:dyDescent="0.2">
      <c r="B41" s="10" t="s">
        <v>10</v>
      </c>
      <c r="C41" s="19">
        <v>16108.09</v>
      </c>
      <c r="D41" s="19">
        <v>21082.22</v>
      </c>
      <c r="E41" s="19">
        <v>10273.370000000001</v>
      </c>
      <c r="F41" s="26">
        <f t="shared" si="7"/>
        <v>10753.37</v>
      </c>
      <c r="I41" s="22">
        <f t="shared" si="4"/>
        <v>4.6722740444469446E-2</v>
      </c>
      <c r="J41" s="22">
        <f t="shared" si="5"/>
        <v>1.8194595750197218E-2</v>
      </c>
      <c r="K41" s="22">
        <f t="shared" si="6"/>
        <v>1.5308275175176078E-2</v>
      </c>
    </row>
    <row r="42" spans="1:12" x14ac:dyDescent="0.2">
      <c r="B42" s="10">
        <v>8</v>
      </c>
      <c r="C42" s="19">
        <v>18738.240000000002</v>
      </c>
      <c r="D42" s="19">
        <v>24321.51</v>
      </c>
      <c r="E42" s="19">
        <v>10310.18</v>
      </c>
      <c r="F42" s="26">
        <f t="shared" si="7"/>
        <v>10790.18</v>
      </c>
      <c r="I42" s="22">
        <f t="shared" si="4"/>
        <v>4.655592821851795E-2</v>
      </c>
      <c r="J42" s="22">
        <f t="shared" si="5"/>
        <v>1.6524134531241241E-2</v>
      </c>
      <c r="K42" s="22">
        <f t="shared" si="6"/>
        <v>1.3860137925697513E-2</v>
      </c>
    </row>
    <row r="43" spans="1:12" x14ac:dyDescent="0.2">
      <c r="B43" s="10">
        <v>9</v>
      </c>
      <c r="C43" s="19">
        <v>22388.89</v>
      </c>
      <c r="D43" s="19">
        <v>29843.78</v>
      </c>
      <c r="E43" s="19">
        <v>10370.16</v>
      </c>
      <c r="F43" s="26">
        <f t="shared" si="7"/>
        <v>10850.16</v>
      </c>
      <c r="I43" s="22">
        <f t="shared" si="4"/>
        <v>4.6286653243537312E-2</v>
      </c>
      <c r="J43" s="22">
        <f t="shared" si="5"/>
        <v>1.4652439554871277E-2</v>
      </c>
      <c r="K43" s="22">
        <f t="shared" si="6"/>
        <v>1.1936159451175321E-2</v>
      </c>
    </row>
    <row r="44" spans="1:12" x14ac:dyDescent="0.2">
      <c r="C44" s="18"/>
    </row>
    <row r="45" spans="1:12" outlineLevel="1" x14ac:dyDescent="0.2">
      <c r="A45" t="s">
        <v>32</v>
      </c>
    </row>
    <row r="46" spans="1:12" outlineLevel="1" x14ac:dyDescent="0.2">
      <c r="A46">
        <v>7.4999999999999997E-3</v>
      </c>
      <c r="B46" s="10">
        <v>1</v>
      </c>
      <c r="C46" s="19">
        <v>7280.26</v>
      </c>
      <c r="D46" s="19">
        <v>9126.6200000000008</v>
      </c>
      <c r="E46" s="19">
        <v>9924.08</v>
      </c>
      <c r="G46" s="29"/>
      <c r="H46" s="29"/>
      <c r="I46" s="29"/>
      <c r="J46" s="29"/>
      <c r="K46" s="29"/>
      <c r="L46" s="29"/>
    </row>
    <row r="47" spans="1:12" outlineLevel="1" x14ac:dyDescent="0.2">
      <c r="B47" s="10">
        <v>2</v>
      </c>
      <c r="C47" s="19">
        <v>8778.39</v>
      </c>
      <c r="D47" s="19">
        <v>11240.2</v>
      </c>
      <c r="E47" s="19">
        <v>9952.49</v>
      </c>
      <c r="G47" s="29"/>
      <c r="H47" s="29"/>
      <c r="I47" s="29"/>
      <c r="J47" s="29"/>
      <c r="K47" s="29"/>
      <c r="L47" s="29"/>
    </row>
    <row r="48" spans="1:12" outlineLevel="1" x14ac:dyDescent="0.2">
      <c r="B48" s="10">
        <v>3</v>
      </c>
      <c r="C48" s="19">
        <v>9539.0300000000007</v>
      </c>
      <c r="D48" s="19">
        <v>12292.27</v>
      </c>
      <c r="E48" s="19">
        <v>9989.2999999999993</v>
      </c>
      <c r="G48" s="29"/>
      <c r="H48" s="29"/>
      <c r="I48" s="29"/>
      <c r="J48" s="29"/>
      <c r="K48" s="29"/>
      <c r="L48" s="29"/>
    </row>
    <row r="49" spans="2:12" outlineLevel="1" x14ac:dyDescent="0.2">
      <c r="B49" s="10">
        <v>4</v>
      </c>
      <c r="C49" s="19">
        <v>10299.66</v>
      </c>
      <c r="D49" s="19">
        <v>13365.36</v>
      </c>
      <c r="E49" s="19">
        <v>10045.06</v>
      </c>
      <c r="G49" s="29"/>
      <c r="H49" s="29"/>
      <c r="I49" s="29"/>
      <c r="J49" s="29"/>
      <c r="K49" s="29"/>
      <c r="L49" s="29"/>
    </row>
    <row r="50" spans="2:12" outlineLevel="1" x14ac:dyDescent="0.2">
      <c r="B50" s="10">
        <v>5</v>
      </c>
      <c r="C50" s="19">
        <v>11591.59</v>
      </c>
      <c r="D50" s="19">
        <v>15040.25</v>
      </c>
      <c r="E50" s="19">
        <v>10090.299999999999</v>
      </c>
      <c r="G50" s="29"/>
      <c r="H50" s="29"/>
      <c r="I50" s="29"/>
      <c r="J50" s="29"/>
      <c r="K50" s="29"/>
      <c r="L50" s="29"/>
    </row>
    <row r="51" spans="2:12" outlineLevel="1" x14ac:dyDescent="0.2">
      <c r="B51" s="10">
        <v>6</v>
      </c>
      <c r="C51" s="19">
        <v>12936.13</v>
      </c>
      <c r="D51" s="19">
        <v>17097.02</v>
      </c>
      <c r="E51" s="19">
        <v>10156.59</v>
      </c>
      <c r="G51" s="29"/>
      <c r="H51" s="29"/>
      <c r="I51" s="29"/>
      <c r="J51" s="29"/>
      <c r="K51" s="29"/>
      <c r="L51" s="29"/>
    </row>
    <row r="52" spans="2:12" outlineLevel="1" x14ac:dyDescent="0.2">
      <c r="B52" s="10">
        <v>7</v>
      </c>
      <c r="C52" s="19">
        <v>15341.14</v>
      </c>
      <c r="D52" s="19">
        <v>20271.080000000002</v>
      </c>
      <c r="E52" s="19">
        <v>10226.02</v>
      </c>
      <c r="G52" s="29"/>
      <c r="H52" s="29"/>
      <c r="I52" s="29"/>
      <c r="J52" s="29"/>
      <c r="K52" s="29"/>
      <c r="L52" s="29"/>
    </row>
    <row r="53" spans="2:12" outlineLevel="1" x14ac:dyDescent="0.2">
      <c r="B53" s="17" t="s">
        <v>31</v>
      </c>
      <c r="C53" s="19">
        <v>17041.259999999998</v>
      </c>
      <c r="D53" s="19">
        <v>22294.2</v>
      </c>
      <c r="E53" s="19">
        <v>10310.18</v>
      </c>
      <c r="G53" s="29"/>
      <c r="H53" s="29"/>
      <c r="I53" s="29"/>
      <c r="J53" s="29"/>
      <c r="K53" s="29"/>
      <c r="L53" s="29"/>
    </row>
    <row r="54" spans="2:12" outlineLevel="1" x14ac:dyDescent="0.2">
      <c r="B54" s="10" t="s">
        <v>10</v>
      </c>
      <c r="C54" s="19">
        <v>16108.09</v>
      </c>
      <c r="D54" s="19">
        <v>21082.22</v>
      </c>
      <c r="E54" s="19">
        <v>10273.370000000001</v>
      </c>
      <c r="G54" s="29"/>
      <c r="H54" s="29"/>
      <c r="I54" s="29"/>
      <c r="J54" s="29"/>
      <c r="K54" s="29"/>
      <c r="L54" s="29"/>
    </row>
    <row r="55" spans="2:12" outlineLevel="1" x14ac:dyDescent="0.2">
      <c r="B55" s="10">
        <v>8</v>
      </c>
      <c r="C55" s="19">
        <v>18738.240000000002</v>
      </c>
      <c r="D55" s="19">
        <v>24321.51</v>
      </c>
      <c r="E55" s="19">
        <v>10310.18</v>
      </c>
      <c r="G55" s="29"/>
      <c r="H55" s="29"/>
      <c r="I55" s="29"/>
      <c r="J55" s="29"/>
      <c r="K55" s="29"/>
      <c r="L55" s="29"/>
    </row>
    <row r="56" spans="2:12" outlineLevel="1" x14ac:dyDescent="0.2">
      <c r="B56" s="10">
        <v>9</v>
      </c>
      <c r="C56" s="19">
        <v>22388.89</v>
      </c>
      <c r="D56" s="19">
        <v>29843.78</v>
      </c>
      <c r="E56" s="19">
        <v>10370.16</v>
      </c>
      <c r="G56" s="29"/>
      <c r="H56" s="29"/>
      <c r="I56" s="29"/>
      <c r="J56" s="29"/>
      <c r="K56" s="29"/>
      <c r="L56" s="29"/>
    </row>
    <row r="57" spans="2:12" x14ac:dyDescent="0.2">
      <c r="G57" s="29"/>
      <c r="H57" s="29"/>
      <c r="I57" s="29"/>
      <c r="J57" s="29"/>
    </row>
    <row r="58" spans="2:12" x14ac:dyDescent="0.2">
      <c r="G58" s="29"/>
      <c r="H58" s="29"/>
      <c r="I58" s="29"/>
      <c r="J58" s="29"/>
    </row>
  </sheetData>
  <mergeCells count="39">
    <mergeCell ref="K3:L3"/>
    <mergeCell ref="M5:N5"/>
    <mergeCell ref="C14:D14"/>
    <mergeCell ref="E14:F14"/>
    <mergeCell ref="H14:I14"/>
    <mergeCell ref="J14:K14"/>
    <mergeCell ref="C12:D12"/>
    <mergeCell ref="E12:F12"/>
    <mergeCell ref="H12:I12"/>
    <mergeCell ref="J12:K12"/>
    <mergeCell ref="C13:D13"/>
    <mergeCell ref="E13:F13"/>
    <mergeCell ref="H13:I13"/>
    <mergeCell ref="J13:K13"/>
    <mergeCell ref="C10:D10"/>
    <mergeCell ref="E10:F10"/>
    <mergeCell ref="H10:I10"/>
    <mergeCell ref="J10:K10"/>
    <mergeCell ref="C11:D11"/>
    <mergeCell ref="E11:F11"/>
    <mergeCell ref="H11:I11"/>
    <mergeCell ref="J11:K11"/>
    <mergeCell ref="C8:D8"/>
    <mergeCell ref="E8:F8"/>
    <mergeCell ref="H8:I8"/>
    <mergeCell ref="J8:K8"/>
    <mergeCell ref="C9:D9"/>
    <mergeCell ref="E9:F9"/>
    <mergeCell ref="H9:I9"/>
    <mergeCell ref="J9:K9"/>
    <mergeCell ref="C7:D7"/>
    <mergeCell ref="E7:F7"/>
    <mergeCell ref="H7:I7"/>
    <mergeCell ref="J7:K7"/>
    <mergeCell ref="B5:F5"/>
    <mergeCell ref="C6:D6"/>
    <mergeCell ref="E6:F6"/>
    <mergeCell ref="H6:I6"/>
    <mergeCell ref="J6:K6"/>
  </mergeCells>
  <phoneticPr fontId="2" type="noConversion"/>
  <pageMargins left="0.39370078740157499" right="0.39370078740157499" top="0.59055118110236204" bottom="0.59055118110236204" header="0.27559055118110198" footer="0.27559055118110198"/>
  <pageSetup paperSize="9" scale="96" orientation="portrait" r:id="rId1"/>
  <headerFooter alignWithMargins="0">
    <oddFooter>&amp;L&amp;7Gehaltsamt 4.6 Ufficio Stipendi (Wieser)
&amp;Z&amp;F/&amp;A&amp;R&amp;7Seite &amp;P/&amp;N
Druck vom &amp;D</oddFooter>
  </headerFooter>
  <rowBreaks count="1" manualBreakCount="1">
    <brk id="43" max="16383" man="1"/>
  </rowBreaks>
  <customProperties>
    <customPr name="EpmWorksheetKeyString_GUID" r:id="rId2"/>
  </customPropertie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Liv.4 190</vt:lpstr>
      <vt:lpstr>Liv.6 191</vt:lpstr>
      <vt:lpstr>Liv.6 46</vt:lpstr>
      <vt:lpstr>Liv.8 189</vt:lpstr>
      <vt:lpstr>Liv.6 214</vt:lpstr>
      <vt:lpstr>Data</vt:lpstr>
      <vt:lpstr>Data!Druckbereich</vt:lpstr>
      <vt:lpstr>'Liv.4 190'!Druckbereich</vt:lpstr>
      <vt:lpstr>'Liv.6 191'!Druckbereich</vt:lpstr>
      <vt:lpstr>'Liv.6 46'!Druckbereich</vt:lpstr>
      <vt:lpstr>'Liv.8 189'!Druckbereich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Zadra Mario</dc:creator>
  <cp:lastModifiedBy>Rudig, Renate Sabine</cp:lastModifiedBy>
  <cp:lastPrinted>2020-01-31T11:06:32Z</cp:lastPrinted>
  <dcterms:created xsi:type="dcterms:W3CDTF">2000-01-24T15:26:20Z</dcterms:created>
  <dcterms:modified xsi:type="dcterms:W3CDTF">2026-09-24T10:01:03Z</dcterms:modified>
</cp:coreProperties>
</file>