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ustomProperty1.bin" ContentType="application/vnd.openxmlformats-officedocument.spreadsheetml.customProperty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4.6_SEGRETERIA\PAGINA_WEB\GEHALTSTABELLEN\valido da 1.1.2026\"/>
    </mc:Choice>
  </mc:AlternateContent>
  <xr:revisionPtr revIDLastSave="0" documentId="13_ncr:1_{01F70CAD-07F9-4555-843D-772B50EDB7B7}" xr6:coauthVersionLast="47" xr6:coauthVersionMax="47" xr10:uidLastSave="{00000000-0000-0000-0000-000000000000}"/>
  <bookViews>
    <workbookView xWindow="-120" yWindow="-120" windowWidth="38640" windowHeight="21240" tabRatio="657" xr2:uid="{00000000-000D-0000-FFFF-FFFF00000000}"/>
  </bookViews>
  <sheets>
    <sheet name="Liv.5 98" sheetId="33" r:id="rId1"/>
    <sheet name="Liv.10 507" sheetId="35" r:id="rId2"/>
    <sheet name="Liv.10 506" sheetId="38" r:id="rId3"/>
    <sheet name="Liv.10 526" sheetId="36" r:id="rId4"/>
    <sheet name="Liv.10 522" sheetId="37" r:id="rId5"/>
    <sheet name="Data" sheetId="15" state="hidden" r:id="rId6"/>
  </sheets>
  <definedNames>
    <definedName name="_xlnm.Print_Area" localSheetId="5">Data!$A$1:$K$56</definedName>
    <definedName name="_xlnm.Print_Area" localSheetId="2">'Liv.10 506'!$C$9:$AD$40</definedName>
    <definedName name="_xlnm.Print_Area" localSheetId="1">'Liv.10 507'!$C$9:$AA$39</definedName>
    <definedName name="_xlnm.Print_Area" localSheetId="4">'Liv.10 522'!$C$2:$AA$40</definedName>
    <definedName name="_xlnm.Print_Area" localSheetId="3">'Liv.10 526'!$C$2:$AA$40</definedName>
    <definedName name="_xlnm.Print_Area" localSheetId="0">'Liv.5 98'!$B$2:$W$39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14" i="35" l="1"/>
  <c r="J15" i="35"/>
  <c r="J16" i="35"/>
  <c r="J17" i="35"/>
  <c r="J18" i="35"/>
  <c r="J19" i="35"/>
  <c r="J20" i="35"/>
  <c r="J21" i="35"/>
  <c r="J22" i="35"/>
  <c r="J23" i="35"/>
  <c r="J24" i="35"/>
  <c r="J25" i="35"/>
  <c r="R25" i="35" s="1"/>
  <c r="J26" i="35"/>
  <c r="J27" i="35"/>
  <c r="R27" i="35" s="1"/>
  <c r="J28" i="35"/>
  <c r="R28" i="35" s="1"/>
  <c r="J29" i="35"/>
  <c r="R29" i="35" s="1"/>
  <c r="J30" i="35"/>
  <c r="J31" i="35"/>
  <c r="J32" i="35"/>
  <c r="J33" i="35"/>
  <c r="J34" i="35"/>
  <c r="J35" i="35"/>
  <c r="J36" i="35"/>
  <c r="J37" i="35"/>
  <c r="J38" i="35"/>
  <c r="J39" i="35"/>
  <c r="J13" i="35"/>
  <c r="J40" i="37"/>
  <c r="J39" i="37"/>
  <c r="J38" i="37"/>
  <c r="J37" i="37"/>
  <c r="J36" i="37"/>
  <c r="J35" i="37"/>
  <c r="J34" i="37"/>
  <c r="J33" i="37"/>
  <c r="J32" i="37"/>
  <c r="J31" i="37"/>
  <c r="J30" i="37"/>
  <c r="J29" i="37"/>
  <c r="R29" i="37" s="1"/>
  <c r="J28" i="37"/>
  <c r="R28" i="37" s="1"/>
  <c r="J27" i="37"/>
  <c r="Y27" i="37" s="1"/>
  <c r="J26" i="37"/>
  <c r="Y26" i="37" s="1"/>
  <c r="J25" i="37"/>
  <c r="R25" i="37" s="1"/>
  <c r="J24" i="37"/>
  <c r="J23" i="37"/>
  <c r="J22" i="37"/>
  <c r="J21" i="37"/>
  <c r="J20" i="37"/>
  <c r="J19" i="37"/>
  <c r="J18" i="37"/>
  <c r="J17" i="37"/>
  <c r="J16" i="37"/>
  <c r="J15" i="37"/>
  <c r="J14" i="37"/>
  <c r="J13" i="37"/>
  <c r="Y13" i="37" s="1"/>
  <c r="J40" i="36"/>
  <c r="J39" i="36"/>
  <c r="J38" i="36"/>
  <c r="J37" i="36"/>
  <c r="J36" i="36"/>
  <c r="J35" i="36"/>
  <c r="J34" i="36"/>
  <c r="J33" i="36"/>
  <c r="J32" i="36"/>
  <c r="J31" i="36"/>
  <c r="J30" i="36"/>
  <c r="J29" i="36"/>
  <c r="Y29" i="36" s="1"/>
  <c r="J28" i="36"/>
  <c r="Y28" i="36" s="1"/>
  <c r="J27" i="36"/>
  <c r="Y27" i="36" s="1"/>
  <c r="J26" i="36"/>
  <c r="Y26" i="36" s="1"/>
  <c r="J25" i="36"/>
  <c r="Y25" i="36" s="1"/>
  <c r="J24" i="36"/>
  <c r="J23" i="36"/>
  <c r="J22" i="36"/>
  <c r="J21" i="36"/>
  <c r="Y21" i="36" s="1"/>
  <c r="J20" i="36"/>
  <c r="J19" i="36"/>
  <c r="J18" i="36"/>
  <c r="J17" i="36"/>
  <c r="J16" i="36"/>
  <c r="J15" i="36"/>
  <c r="J14" i="36"/>
  <c r="J13" i="36"/>
  <c r="Y13" i="36" s="1"/>
  <c r="J15" i="38"/>
  <c r="J16" i="38"/>
  <c r="J17" i="38"/>
  <c r="J18" i="38"/>
  <c r="J19" i="38"/>
  <c r="J20" i="38"/>
  <c r="J21" i="38"/>
  <c r="J22" i="38"/>
  <c r="J23" i="38"/>
  <c r="J24" i="38"/>
  <c r="J25" i="38"/>
  <c r="J26" i="38"/>
  <c r="S26" i="38" s="1"/>
  <c r="J27" i="38"/>
  <c r="S27" i="38" s="1"/>
  <c r="J28" i="38"/>
  <c r="S28" i="38" s="1"/>
  <c r="J29" i="38"/>
  <c r="J30" i="38"/>
  <c r="AA30" i="38" s="1"/>
  <c r="J31" i="38"/>
  <c r="J32" i="38"/>
  <c r="J33" i="38"/>
  <c r="J34" i="38"/>
  <c r="J35" i="38"/>
  <c r="J36" i="38"/>
  <c r="J37" i="38"/>
  <c r="J38" i="38"/>
  <c r="J39" i="38"/>
  <c r="J40" i="38"/>
  <c r="J14" i="38"/>
  <c r="S25" i="38"/>
  <c r="S29" i="38"/>
  <c r="S40" i="38"/>
  <c r="S24" i="38"/>
  <c r="J13" i="38"/>
  <c r="Y15" i="36"/>
  <c r="Z15" i="36"/>
  <c r="Y16" i="36"/>
  <c r="Z16" i="36"/>
  <c r="Y17" i="36"/>
  <c r="Z17" i="36"/>
  <c r="Y18" i="36"/>
  <c r="Z18" i="36"/>
  <c r="Y19" i="36"/>
  <c r="Z19" i="36"/>
  <c r="Y20" i="36"/>
  <c r="Z20" i="36"/>
  <c r="Z21" i="36"/>
  <c r="Y22" i="36"/>
  <c r="Z22" i="36"/>
  <c r="Y23" i="36"/>
  <c r="Z23" i="36"/>
  <c r="Y24" i="36"/>
  <c r="Z24" i="36"/>
  <c r="Z25" i="36"/>
  <c r="Z26" i="36"/>
  <c r="Z27" i="36"/>
  <c r="Z28" i="36"/>
  <c r="Z29" i="36"/>
  <c r="Y30" i="36"/>
  <c r="Z30" i="36"/>
  <c r="Y31" i="36"/>
  <c r="Z31" i="36"/>
  <c r="Y32" i="36"/>
  <c r="Z32" i="36"/>
  <c r="Y33" i="36"/>
  <c r="Z33" i="36"/>
  <c r="Y34" i="36"/>
  <c r="Z34" i="36"/>
  <c r="Y35" i="36"/>
  <c r="Z35" i="36"/>
  <c r="Y36" i="36"/>
  <c r="Z36" i="36"/>
  <c r="Y37" i="36"/>
  <c r="Z37" i="36"/>
  <c r="Y38" i="36"/>
  <c r="Z38" i="36"/>
  <c r="Y39" i="36"/>
  <c r="Z39" i="36"/>
  <c r="Y40" i="36"/>
  <c r="Z40" i="36"/>
  <c r="Z14" i="36"/>
  <c r="R15" i="36"/>
  <c r="S15" i="36"/>
  <c r="R16" i="36"/>
  <c r="S16" i="36"/>
  <c r="R17" i="36"/>
  <c r="S17" i="36"/>
  <c r="R18" i="36"/>
  <c r="S18" i="36"/>
  <c r="R19" i="36"/>
  <c r="S19" i="36"/>
  <c r="R20" i="36"/>
  <c r="S20" i="36"/>
  <c r="R21" i="36"/>
  <c r="S21" i="36"/>
  <c r="R22" i="36"/>
  <c r="S22" i="36"/>
  <c r="R23" i="36"/>
  <c r="S23" i="36"/>
  <c r="R24" i="36"/>
  <c r="S24" i="36"/>
  <c r="S25" i="36"/>
  <c r="S26" i="36"/>
  <c r="S27" i="36"/>
  <c r="R28" i="36"/>
  <c r="S28" i="36"/>
  <c r="R29" i="36"/>
  <c r="S29" i="36"/>
  <c r="R30" i="36"/>
  <c r="S30" i="36"/>
  <c r="R31" i="36"/>
  <c r="S31" i="36"/>
  <c r="R32" i="36"/>
  <c r="S32" i="36"/>
  <c r="R33" i="36"/>
  <c r="S33" i="36"/>
  <c r="R34" i="36"/>
  <c r="S34" i="36"/>
  <c r="R35" i="36"/>
  <c r="S35" i="36"/>
  <c r="R36" i="36"/>
  <c r="S36" i="36"/>
  <c r="R37" i="36"/>
  <c r="S37" i="36"/>
  <c r="R38" i="36"/>
  <c r="S38" i="36"/>
  <c r="R39" i="36"/>
  <c r="S39" i="36"/>
  <c r="R40" i="36"/>
  <c r="S40" i="36"/>
  <c r="S14" i="36"/>
  <c r="AB15" i="38"/>
  <c r="AB16" i="38"/>
  <c r="AB17" i="38"/>
  <c r="AB18" i="38"/>
  <c r="AB19" i="38"/>
  <c r="AB20" i="38"/>
  <c r="AB21" i="38"/>
  <c r="AB22" i="38"/>
  <c r="AB23" i="38"/>
  <c r="AB24" i="38"/>
  <c r="AB25" i="38"/>
  <c r="AB26" i="38"/>
  <c r="AB27" i="38"/>
  <c r="AB28" i="38"/>
  <c r="AB29" i="38"/>
  <c r="AB30" i="38"/>
  <c r="AB31" i="38"/>
  <c r="AB32" i="38"/>
  <c r="AB33" i="38"/>
  <c r="AB34" i="38"/>
  <c r="AB35" i="38"/>
  <c r="AB36" i="38"/>
  <c r="AB37" i="38"/>
  <c r="AB38" i="38"/>
  <c r="AB39" i="38"/>
  <c r="AB40" i="38"/>
  <c r="AB14" i="38"/>
  <c r="K15" i="38"/>
  <c r="K16" i="38"/>
  <c r="K17" i="38"/>
  <c r="K18" i="38"/>
  <c r="K19" i="38"/>
  <c r="K20" i="38"/>
  <c r="K21" i="38"/>
  <c r="K22" i="38"/>
  <c r="K23" i="38"/>
  <c r="K24" i="38"/>
  <c r="K25" i="38"/>
  <c r="K26" i="38"/>
  <c r="K27" i="38"/>
  <c r="K28" i="38"/>
  <c r="K29" i="38"/>
  <c r="K30" i="38"/>
  <c r="K31" i="38"/>
  <c r="K32" i="38"/>
  <c r="K33" i="38"/>
  <c r="K34" i="38"/>
  <c r="K35" i="38"/>
  <c r="K36" i="38"/>
  <c r="K37" i="38"/>
  <c r="K38" i="38"/>
  <c r="K39" i="38"/>
  <c r="K40" i="38"/>
  <c r="K14" i="38"/>
  <c r="Z14" i="35"/>
  <c r="Z15" i="35"/>
  <c r="Z16" i="35"/>
  <c r="Z17" i="35"/>
  <c r="Z18" i="35"/>
  <c r="Z19" i="35"/>
  <c r="Z20" i="35"/>
  <c r="Z21" i="35"/>
  <c r="Z22" i="35"/>
  <c r="Z23" i="35"/>
  <c r="Z24" i="35"/>
  <c r="Z25" i="35"/>
  <c r="Z26" i="35"/>
  <c r="Z27" i="35"/>
  <c r="Z28" i="35"/>
  <c r="Z29" i="35"/>
  <c r="Z30" i="35"/>
  <c r="Z31" i="35"/>
  <c r="Z32" i="35"/>
  <c r="Z33" i="35"/>
  <c r="Z34" i="35"/>
  <c r="Z35" i="35"/>
  <c r="Z36" i="35"/>
  <c r="Z37" i="35"/>
  <c r="Z38" i="35"/>
  <c r="Z39" i="35"/>
  <c r="Z13" i="35"/>
  <c r="S14" i="35"/>
  <c r="S15" i="35"/>
  <c r="S16" i="35"/>
  <c r="S17" i="35"/>
  <c r="S18" i="35"/>
  <c r="S19" i="35"/>
  <c r="S20" i="35"/>
  <c r="S21" i="35"/>
  <c r="S22" i="35"/>
  <c r="S23" i="35"/>
  <c r="S24" i="35"/>
  <c r="S25" i="35"/>
  <c r="S26" i="35"/>
  <c r="S27" i="35"/>
  <c r="S28" i="35"/>
  <c r="S29" i="35"/>
  <c r="S30" i="35"/>
  <c r="S31" i="35"/>
  <c r="S32" i="35"/>
  <c r="S33" i="35"/>
  <c r="S34" i="35"/>
  <c r="S35" i="35"/>
  <c r="S36" i="35"/>
  <c r="S37" i="35"/>
  <c r="S38" i="35"/>
  <c r="S39" i="35"/>
  <c r="S13" i="35"/>
  <c r="Z15" i="37"/>
  <c r="Z16" i="37"/>
  <c r="Z17" i="37"/>
  <c r="Z18" i="37"/>
  <c r="Z19" i="37"/>
  <c r="Z20" i="37"/>
  <c r="Z21" i="37"/>
  <c r="Z22" i="37"/>
  <c r="Z23" i="37"/>
  <c r="Z24" i="37"/>
  <c r="Z25" i="37"/>
  <c r="Z26" i="37"/>
  <c r="Z27" i="37"/>
  <c r="Z28" i="37"/>
  <c r="Z29" i="37"/>
  <c r="Z30" i="37"/>
  <c r="Z31" i="37"/>
  <c r="Z32" i="37"/>
  <c r="Z33" i="37"/>
  <c r="Z34" i="37"/>
  <c r="Z35" i="37"/>
  <c r="Z36" i="37"/>
  <c r="Z37" i="37"/>
  <c r="Z38" i="37"/>
  <c r="Z39" i="37"/>
  <c r="Z40" i="37"/>
  <c r="Z14" i="37"/>
  <c r="S15" i="37"/>
  <c r="S16" i="37"/>
  <c r="S17" i="37"/>
  <c r="S18" i="37"/>
  <c r="S19" i="37"/>
  <c r="S20" i="37"/>
  <c r="S21" i="37"/>
  <c r="S22" i="37"/>
  <c r="S23" i="37"/>
  <c r="S24" i="37"/>
  <c r="S25" i="37"/>
  <c r="S26" i="37"/>
  <c r="S27" i="37"/>
  <c r="S28" i="37"/>
  <c r="S29" i="37"/>
  <c r="S30" i="37"/>
  <c r="S31" i="37"/>
  <c r="S32" i="37"/>
  <c r="S33" i="37"/>
  <c r="S34" i="37"/>
  <c r="S35" i="37"/>
  <c r="S36" i="37"/>
  <c r="S37" i="37"/>
  <c r="S38" i="37"/>
  <c r="S39" i="37"/>
  <c r="S40" i="37"/>
  <c r="S14" i="37"/>
  <c r="N9" i="36"/>
  <c r="Z13" i="37"/>
  <c r="Y40" i="37"/>
  <c r="Y39" i="37"/>
  <c r="Y38" i="37"/>
  <c r="Y37" i="37"/>
  <c r="Y36" i="37"/>
  <c r="Y35" i="37"/>
  <c r="Y34" i="37"/>
  <c r="Y33" i="37"/>
  <c r="Y32" i="37"/>
  <c r="Y31" i="37"/>
  <c r="R30" i="37"/>
  <c r="Y24" i="37"/>
  <c r="Y23" i="37"/>
  <c r="Y22" i="37"/>
  <c r="Y21" i="37"/>
  <c r="Y20" i="37"/>
  <c r="Y19" i="37"/>
  <c r="Y18" i="37"/>
  <c r="Y17" i="37"/>
  <c r="Y16" i="37"/>
  <c r="Y15" i="37"/>
  <c r="R14" i="37"/>
  <c r="Y14" i="36"/>
  <c r="K40" i="36"/>
  <c r="X14" i="36"/>
  <c r="Z14" i="38"/>
  <c r="R14" i="38"/>
  <c r="AA14" i="38"/>
  <c r="AA15" i="38"/>
  <c r="AA16" i="38"/>
  <c r="S17" i="38"/>
  <c r="S18" i="38"/>
  <c r="S19" i="38"/>
  <c r="S20" i="38"/>
  <c r="S21" i="38"/>
  <c r="S22" i="38"/>
  <c r="S23" i="38"/>
  <c r="AA31" i="38"/>
  <c r="AA32" i="38"/>
  <c r="S33" i="38"/>
  <c r="S34" i="38"/>
  <c r="S35" i="38"/>
  <c r="S36" i="38"/>
  <c r="S37" i="38"/>
  <c r="S38" i="38"/>
  <c r="S39" i="38"/>
  <c r="S13" i="38"/>
  <c r="L40" i="38"/>
  <c r="U40" i="38" s="1"/>
  <c r="Y14" i="35"/>
  <c r="Y16" i="35"/>
  <c r="X13" i="35"/>
  <c r="R14" i="35"/>
  <c r="R15" i="35"/>
  <c r="R16" i="35"/>
  <c r="Y17" i="35"/>
  <c r="Y18" i="35"/>
  <c r="Y19" i="35"/>
  <c r="Y20" i="35"/>
  <c r="R21" i="35"/>
  <c r="R22" i="35"/>
  <c r="R23" i="35"/>
  <c r="R24" i="35"/>
  <c r="R26" i="35"/>
  <c r="R30" i="35"/>
  <c r="R31" i="35"/>
  <c r="R32" i="35"/>
  <c r="Y33" i="35"/>
  <c r="Y34" i="35"/>
  <c r="Y35" i="35"/>
  <c r="Y36" i="35"/>
  <c r="R37" i="35"/>
  <c r="R38" i="35"/>
  <c r="R39" i="35"/>
  <c r="R13" i="35"/>
  <c r="Y15" i="35" l="1"/>
  <c r="R36" i="35"/>
  <c r="R35" i="35"/>
  <c r="R34" i="35"/>
  <c r="R20" i="35"/>
  <c r="R19" i="35"/>
  <c r="R18" i="35"/>
  <c r="Y32" i="35"/>
  <c r="Y31" i="35"/>
  <c r="Y30" i="35"/>
  <c r="R33" i="35"/>
  <c r="R17" i="35"/>
  <c r="Y29" i="35"/>
  <c r="Y28" i="35"/>
  <c r="Y27" i="35"/>
  <c r="Y26" i="35"/>
  <c r="Y25" i="35"/>
  <c r="Y13" i="35"/>
  <c r="Y24" i="35"/>
  <c r="Y39" i="35"/>
  <c r="Y23" i="35"/>
  <c r="Y38" i="35"/>
  <c r="Y22" i="35"/>
  <c r="Y37" i="35"/>
  <c r="Y21" i="35"/>
  <c r="R27" i="36"/>
  <c r="R26" i="36"/>
  <c r="R25" i="36"/>
  <c r="S30" i="38"/>
  <c r="AA28" i="38"/>
  <c r="AC40" i="38"/>
  <c r="S32" i="38"/>
  <c r="S16" i="38"/>
  <c r="S14" i="38"/>
  <c r="AA13" i="38"/>
  <c r="AA29" i="38"/>
  <c r="AA25" i="38"/>
  <c r="AA27" i="38"/>
  <c r="R13" i="37"/>
  <c r="R40" i="37"/>
  <c r="R27" i="37"/>
  <c r="Y30" i="37"/>
  <c r="Y29" i="37"/>
  <c r="Y28" i="37"/>
  <c r="R26" i="37"/>
  <c r="R24" i="37"/>
  <c r="R39" i="37"/>
  <c r="R23" i="37"/>
  <c r="R38" i="37"/>
  <c r="R22" i="37"/>
  <c r="Y25" i="37"/>
  <c r="R37" i="37"/>
  <c r="R21" i="37"/>
  <c r="R36" i="37"/>
  <c r="R20" i="37"/>
  <c r="R35" i="37"/>
  <c r="R19" i="37"/>
  <c r="R34" i="37"/>
  <c r="R18" i="37"/>
  <c r="R33" i="37"/>
  <c r="R17" i="37"/>
  <c r="Y14" i="37"/>
  <c r="R32" i="37"/>
  <c r="R16" i="37"/>
  <c r="R31" i="37"/>
  <c r="R15" i="37"/>
  <c r="S31" i="38"/>
  <c r="S15" i="38"/>
  <c r="AA26" i="38"/>
  <c r="AA40" i="38"/>
  <c r="AA24" i="38"/>
  <c r="AA39" i="38"/>
  <c r="AA23" i="38"/>
  <c r="AA38" i="38"/>
  <c r="AA22" i="38"/>
  <c r="AA37" i="38"/>
  <c r="AA21" i="38"/>
  <c r="AA36" i="38"/>
  <c r="AA20" i="38"/>
  <c r="AA35" i="38"/>
  <c r="AA19" i="38"/>
  <c r="AA34" i="38"/>
  <c r="AA18" i="38"/>
  <c r="AA33" i="38"/>
  <c r="AA17" i="38"/>
  <c r="K39" i="35" l="1"/>
  <c r="J13" i="33" l="1"/>
  <c r="T14" i="38"/>
  <c r="T15" i="38"/>
  <c r="T16" i="38"/>
  <c r="T17" i="38"/>
  <c r="T18" i="38"/>
  <c r="T19" i="38"/>
  <c r="T20" i="38"/>
  <c r="T21" i="38"/>
  <c r="T22" i="38"/>
  <c r="T23" i="38"/>
  <c r="T24" i="38"/>
  <c r="T25" i="38"/>
  <c r="T26" i="38"/>
  <c r="T27" i="38"/>
  <c r="T28" i="38"/>
  <c r="T29" i="38"/>
  <c r="T30" i="38"/>
  <c r="T31" i="38"/>
  <c r="T32" i="38"/>
  <c r="T33" i="38"/>
  <c r="T34" i="38"/>
  <c r="T35" i="38"/>
  <c r="T36" i="38"/>
  <c r="T37" i="38"/>
  <c r="T38" i="38"/>
  <c r="T39" i="38"/>
  <c r="T40" i="38"/>
  <c r="T13" i="38"/>
  <c r="AB13" i="38"/>
  <c r="K13" i="38"/>
  <c r="G14" i="38" l="1"/>
  <c r="G14" i="37"/>
  <c r="G14" i="36"/>
  <c r="F14" i="36"/>
  <c r="K13" i="36"/>
  <c r="L13" i="36" s="1"/>
  <c r="M13" i="36" s="1"/>
  <c r="S13" i="36"/>
  <c r="U13" i="36"/>
  <c r="V13" i="36"/>
  <c r="W13" i="36"/>
  <c r="X13" i="36"/>
  <c r="Z13" i="36"/>
  <c r="AH13" i="36"/>
  <c r="AI13" i="36" s="1"/>
  <c r="AA13" i="36" l="1"/>
  <c r="F14" i="33" l="1"/>
  <c r="AK14" i="33"/>
  <c r="AK15" i="33"/>
  <c r="AK16" i="33"/>
  <c r="AK17" i="33"/>
  <c r="AK18" i="33"/>
  <c r="AK19" i="33"/>
  <c r="AK20" i="33"/>
  <c r="AK21" i="33"/>
  <c r="AK22" i="33"/>
  <c r="AK23" i="33"/>
  <c r="AK24" i="33"/>
  <c r="AK25" i="33"/>
  <c r="AK26" i="33"/>
  <c r="AK27" i="33"/>
  <c r="AK28" i="33"/>
  <c r="AK29" i="33"/>
  <c r="AK30" i="33"/>
  <c r="AK31" i="33"/>
  <c r="AK32" i="33"/>
  <c r="AK33" i="33"/>
  <c r="AK34" i="33"/>
  <c r="AK35" i="33"/>
  <c r="AK36" i="33"/>
  <c r="AK37" i="33"/>
  <c r="AK38" i="33"/>
  <c r="AK39" i="33"/>
  <c r="AK13" i="33"/>
  <c r="I13" i="33"/>
  <c r="K13" i="33" l="1"/>
  <c r="F15" i="33"/>
  <c r="W8" i="36"/>
  <c r="N9" i="37"/>
  <c r="Y8" i="38"/>
  <c r="W8" i="35"/>
  <c r="T8" i="33"/>
  <c r="L9" i="33"/>
  <c r="R10" i="33"/>
  <c r="N9" i="35"/>
  <c r="U10" i="35"/>
  <c r="Z40" i="38"/>
  <c r="Y40" i="38"/>
  <c r="F40" i="38"/>
  <c r="Z39" i="38"/>
  <c r="Y39" i="38"/>
  <c r="L39" i="38"/>
  <c r="F39" i="38"/>
  <c r="Z38" i="38"/>
  <c r="Y38" i="38"/>
  <c r="L38" i="38"/>
  <c r="F38" i="38"/>
  <c r="Z37" i="38"/>
  <c r="Y37" i="38"/>
  <c r="L37" i="38"/>
  <c r="F37" i="38"/>
  <c r="Z36" i="38"/>
  <c r="Y36" i="38"/>
  <c r="L36" i="38"/>
  <c r="F36" i="38"/>
  <c r="Z35" i="38"/>
  <c r="Y35" i="38"/>
  <c r="L35" i="38"/>
  <c r="F35" i="38"/>
  <c r="Z34" i="38"/>
  <c r="Y34" i="38"/>
  <c r="L34" i="38"/>
  <c r="F34" i="38"/>
  <c r="Z33" i="38"/>
  <c r="Y33" i="38"/>
  <c r="L33" i="38"/>
  <c r="F33" i="38"/>
  <c r="Z32" i="38"/>
  <c r="Y32" i="38"/>
  <c r="L32" i="38"/>
  <c r="F32" i="38"/>
  <c r="Z31" i="38"/>
  <c r="Y31" i="38"/>
  <c r="L31" i="38"/>
  <c r="F31" i="38"/>
  <c r="Z30" i="38"/>
  <c r="Y30" i="38"/>
  <c r="L30" i="38"/>
  <c r="F30" i="38"/>
  <c r="Z29" i="38"/>
  <c r="Y29" i="38"/>
  <c r="L29" i="38"/>
  <c r="F29" i="38"/>
  <c r="Z28" i="38"/>
  <c r="Y28" i="38"/>
  <c r="L28" i="38"/>
  <c r="F28" i="38"/>
  <c r="Z27" i="38"/>
  <c r="Y27" i="38"/>
  <c r="L27" i="38"/>
  <c r="F27" i="38"/>
  <c r="Z26" i="38"/>
  <c r="Y26" i="38"/>
  <c r="L26" i="38"/>
  <c r="F26" i="38"/>
  <c r="Z25" i="38"/>
  <c r="Y25" i="38"/>
  <c r="L25" i="38"/>
  <c r="F25" i="38"/>
  <c r="Z24" i="38"/>
  <c r="Y24" i="38"/>
  <c r="L24" i="38"/>
  <c r="F24" i="38"/>
  <c r="Z23" i="38"/>
  <c r="Y23" i="38"/>
  <c r="L23" i="38"/>
  <c r="F23" i="38"/>
  <c r="Z22" i="38"/>
  <c r="Y22" i="38"/>
  <c r="L22" i="38"/>
  <c r="F22" i="38"/>
  <c r="Z21" i="38"/>
  <c r="Y21" i="38"/>
  <c r="L21" i="38"/>
  <c r="F21" i="38"/>
  <c r="Z20" i="38"/>
  <c r="Y20" i="38"/>
  <c r="L20" i="38"/>
  <c r="F20" i="38"/>
  <c r="Z19" i="38"/>
  <c r="Y19" i="38"/>
  <c r="W19" i="38"/>
  <c r="L19" i="38"/>
  <c r="Z18" i="38"/>
  <c r="Y18" i="38"/>
  <c r="L18" i="38"/>
  <c r="F18" i="38"/>
  <c r="Z17" i="38"/>
  <c r="Y17" i="38"/>
  <c r="L17" i="38"/>
  <c r="F17" i="38"/>
  <c r="Z16" i="38"/>
  <c r="Y16" i="38"/>
  <c r="L16" i="38"/>
  <c r="F16" i="38"/>
  <c r="Z15" i="38"/>
  <c r="Y15" i="38"/>
  <c r="L15" i="38"/>
  <c r="F15" i="38"/>
  <c r="Y14" i="38"/>
  <c r="L14" i="38"/>
  <c r="F14" i="38"/>
  <c r="AC13" i="38"/>
  <c r="Z13" i="38"/>
  <c r="Y13" i="38"/>
  <c r="X13" i="38"/>
  <c r="W13" i="38"/>
  <c r="U13" i="38"/>
  <c r="L13" i="38"/>
  <c r="W10" i="38"/>
  <c r="O9" i="38"/>
  <c r="AH13" i="37"/>
  <c r="AI13" i="37" s="1"/>
  <c r="X40" i="37"/>
  <c r="W40" i="37"/>
  <c r="K40" i="37"/>
  <c r="F40" i="37"/>
  <c r="X39" i="37"/>
  <c r="W39" i="37"/>
  <c r="K39" i="37"/>
  <c r="F39" i="37"/>
  <c r="X38" i="37"/>
  <c r="W38" i="37"/>
  <c r="K38" i="37"/>
  <c r="F38" i="37"/>
  <c r="X37" i="37"/>
  <c r="W37" i="37"/>
  <c r="K37" i="37"/>
  <c r="F37" i="37"/>
  <c r="X36" i="37"/>
  <c r="W36" i="37"/>
  <c r="K36" i="37"/>
  <c r="F36" i="37"/>
  <c r="X35" i="37"/>
  <c r="W35" i="37"/>
  <c r="K35" i="37"/>
  <c r="F35" i="37"/>
  <c r="X34" i="37"/>
  <c r="W34" i="37"/>
  <c r="K34" i="37"/>
  <c r="F34" i="37"/>
  <c r="X33" i="37"/>
  <c r="W33" i="37"/>
  <c r="K33" i="37"/>
  <c r="F33" i="37"/>
  <c r="X32" i="37"/>
  <c r="W32" i="37"/>
  <c r="K32" i="37"/>
  <c r="F32" i="37"/>
  <c r="X31" i="37"/>
  <c r="W31" i="37"/>
  <c r="K31" i="37"/>
  <c r="F31" i="37"/>
  <c r="U31" i="37" s="1"/>
  <c r="X30" i="37"/>
  <c r="W30" i="37"/>
  <c r="K30" i="37"/>
  <c r="F30" i="37"/>
  <c r="X29" i="37"/>
  <c r="W29" i="37"/>
  <c r="K29" i="37"/>
  <c r="F29" i="37"/>
  <c r="X28" i="37"/>
  <c r="W28" i="37"/>
  <c r="K28" i="37"/>
  <c r="F28" i="37"/>
  <c r="X27" i="37"/>
  <c r="W27" i="37"/>
  <c r="K27" i="37"/>
  <c r="F27" i="37"/>
  <c r="X26" i="37"/>
  <c r="W26" i="37"/>
  <c r="K26" i="37"/>
  <c r="F26" i="37"/>
  <c r="X25" i="37"/>
  <c r="W25" i="37"/>
  <c r="K25" i="37"/>
  <c r="F25" i="37"/>
  <c r="X24" i="37"/>
  <c r="W24" i="37"/>
  <c r="K24" i="37"/>
  <c r="F24" i="37"/>
  <c r="X23" i="37"/>
  <c r="W23" i="37"/>
  <c r="K23" i="37"/>
  <c r="F23" i="37"/>
  <c r="X22" i="37"/>
  <c r="W22" i="37"/>
  <c r="K22" i="37"/>
  <c r="F22" i="37"/>
  <c r="X21" i="37"/>
  <c r="W21" i="37"/>
  <c r="K21" i="37"/>
  <c r="F21" i="37"/>
  <c r="X20" i="37"/>
  <c r="W20" i="37"/>
  <c r="K20" i="37"/>
  <c r="F20" i="37"/>
  <c r="X19" i="37"/>
  <c r="W19" i="37"/>
  <c r="U19" i="37"/>
  <c r="K19" i="37"/>
  <c r="X18" i="37"/>
  <c r="W18" i="37"/>
  <c r="Q18" i="37"/>
  <c r="K18" i="37"/>
  <c r="F18" i="37"/>
  <c r="X17" i="37"/>
  <c r="W17" i="37"/>
  <c r="K17" i="37"/>
  <c r="F17" i="37"/>
  <c r="X16" i="37"/>
  <c r="W16" i="37"/>
  <c r="Q16" i="37"/>
  <c r="K16" i="37"/>
  <c r="F16" i="37"/>
  <c r="X15" i="37"/>
  <c r="W15" i="37"/>
  <c r="K15" i="37"/>
  <c r="F15" i="37"/>
  <c r="X14" i="37"/>
  <c r="W14" i="37"/>
  <c r="Q14" i="37"/>
  <c r="K14" i="37"/>
  <c r="F14" i="37"/>
  <c r="X13" i="37"/>
  <c r="W13" i="37"/>
  <c r="V13" i="37"/>
  <c r="U13" i="37"/>
  <c r="Q13" i="37"/>
  <c r="O13" i="37"/>
  <c r="K13" i="37"/>
  <c r="U10" i="37"/>
  <c r="X40" i="36"/>
  <c r="W40" i="36"/>
  <c r="F40" i="36"/>
  <c r="X39" i="36"/>
  <c r="W39" i="36"/>
  <c r="K39" i="36"/>
  <c r="F39" i="36"/>
  <c r="X38" i="36"/>
  <c r="W38" i="36"/>
  <c r="K38" i="36"/>
  <c r="F38" i="36"/>
  <c r="X37" i="36"/>
  <c r="W37" i="36"/>
  <c r="K37" i="36"/>
  <c r="F37" i="36"/>
  <c r="X36" i="36"/>
  <c r="W36" i="36"/>
  <c r="K36" i="36"/>
  <c r="F36" i="36"/>
  <c r="X35" i="36"/>
  <c r="W35" i="36"/>
  <c r="K35" i="36"/>
  <c r="F35" i="36"/>
  <c r="X34" i="36"/>
  <c r="W34" i="36"/>
  <c r="K34" i="36"/>
  <c r="F34" i="36"/>
  <c r="X33" i="36"/>
  <c r="W33" i="36"/>
  <c r="K33" i="36"/>
  <c r="F33" i="36"/>
  <c r="X32" i="36"/>
  <c r="W32" i="36"/>
  <c r="K32" i="36"/>
  <c r="F32" i="36"/>
  <c r="X31" i="36"/>
  <c r="W31" i="36"/>
  <c r="K31" i="36"/>
  <c r="F31" i="36"/>
  <c r="X30" i="36"/>
  <c r="W30" i="36"/>
  <c r="K30" i="36"/>
  <c r="F30" i="36"/>
  <c r="X29" i="36"/>
  <c r="W29" i="36"/>
  <c r="K29" i="36"/>
  <c r="F29" i="36"/>
  <c r="X28" i="36"/>
  <c r="W28" i="36"/>
  <c r="K28" i="36"/>
  <c r="F28" i="36"/>
  <c r="X27" i="36"/>
  <c r="W27" i="36"/>
  <c r="K27" i="36"/>
  <c r="F27" i="36"/>
  <c r="X26" i="36"/>
  <c r="W26" i="36"/>
  <c r="K26" i="36"/>
  <c r="F26" i="36"/>
  <c r="X25" i="36"/>
  <c r="W25" i="36"/>
  <c r="K25" i="36"/>
  <c r="F25" i="36"/>
  <c r="X24" i="36"/>
  <c r="W24" i="36"/>
  <c r="K24" i="36"/>
  <c r="F24" i="36"/>
  <c r="X23" i="36"/>
  <c r="W23" i="36"/>
  <c r="K23" i="36"/>
  <c r="F23" i="36"/>
  <c r="X22" i="36"/>
  <c r="W22" i="36"/>
  <c r="K22" i="36"/>
  <c r="F22" i="36"/>
  <c r="X21" i="36"/>
  <c r="W21" i="36"/>
  <c r="U21" i="36"/>
  <c r="K21" i="36"/>
  <c r="X20" i="36"/>
  <c r="W20" i="36"/>
  <c r="K20" i="36"/>
  <c r="F20" i="36"/>
  <c r="X19" i="36"/>
  <c r="W19" i="36"/>
  <c r="K19" i="36"/>
  <c r="F19" i="36"/>
  <c r="X18" i="36"/>
  <c r="W18" i="36"/>
  <c r="K18" i="36"/>
  <c r="F18" i="36"/>
  <c r="X17" i="36"/>
  <c r="W17" i="36"/>
  <c r="K17" i="36"/>
  <c r="F17" i="36"/>
  <c r="X16" i="36"/>
  <c r="W16" i="36"/>
  <c r="K16" i="36"/>
  <c r="F16" i="36"/>
  <c r="X15" i="36"/>
  <c r="W15" i="36"/>
  <c r="Q15" i="36"/>
  <c r="P15" i="36"/>
  <c r="K15" i="36"/>
  <c r="F15" i="36"/>
  <c r="W14" i="36"/>
  <c r="K14" i="36"/>
  <c r="U10" i="36"/>
  <c r="X39" i="35"/>
  <c r="W39" i="35"/>
  <c r="F39" i="35"/>
  <c r="X38" i="35"/>
  <c r="W38" i="35"/>
  <c r="K38" i="35"/>
  <c r="F38" i="35"/>
  <c r="X37" i="35"/>
  <c r="W37" i="35"/>
  <c r="K37" i="35"/>
  <c r="F37" i="35"/>
  <c r="X36" i="35"/>
  <c r="W36" i="35"/>
  <c r="K36" i="35"/>
  <c r="F36" i="35"/>
  <c r="X35" i="35"/>
  <c r="W35" i="35"/>
  <c r="K35" i="35"/>
  <c r="F35" i="35"/>
  <c r="X34" i="35"/>
  <c r="W34" i="35"/>
  <c r="K34" i="35"/>
  <c r="F34" i="35"/>
  <c r="X33" i="35"/>
  <c r="W33" i="35"/>
  <c r="K33" i="35"/>
  <c r="F33" i="35"/>
  <c r="X32" i="35"/>
  <c r="W32" i="35"/>
  <c r="K32" i="35"/>
  <c r="F32" i="35"/>
  <c r="X31" i="35"/>
  <c r="W31" i="35"/>
  <c r="K31" i="35"/>
  <c r="F31" i="35"/>
  <c r="X30" i="35"/>
  <c r="W30" i="35"/>
  <c r="K30" i="35"/>
  <c r="F30" i="35"/>
  <c r="X29" i="35"/>
  <c r="W29" i="35"/>
  <c r="K29" i="35"/>
  <c r="F29" i="35"/>
  <c r="X28" i="35"/>
  <c r="W28" i="35"/>
  <c r="K28" i="35"/>
  <c r="F28" i="35"/>
  <c r="X27" i="35"/>
  <c r="W27" i="35"/>
  <c r="K27" i="35"/>
  <c r="F27" i="35"/>
  <c r="X26" i="35"/>
  <c r="W26" i="35"/>
  <c r="K26" i="35"/>
  <c r="F26" i="35"/>
  <c r="X25" i="35"/>
  <c r="W25" i="35"/>
  <c r="K25" i="35"/>
  <c r="F25" i="35"/>
  <c r="X24" i="35"/>
  <c r="W24" i="35"/>
  <c r="K24" i="35"/>
  <c r="F24" i="35"/>
  <c r="X23" i="35"/>
  <c r="W23" i="35"/>
  <c r="K23" i="35"/>
  <c r="F23" i="35"/>
  <c r="X22" i="35"/>
  <c r="W22" i="35"/>
  <c r="U22" i="35"/>
  <c r="K22" i="35"/>
  <c r="X21" i="35"/>
  <c r="W21" i="35"/>
  <c r="K21" i="35"/>
  <c r="F21" i="35"/>
  <c r="X20" i="35"/>
  <c r="W20" i="35"/>
  <c r="K20" i="35"/>
  <c r="F20" i="35"/>
  <c r="X19" i="35"/>
  <c r="W19" i="35"/>
  <c r="K19" i="35"/>
  <c r="F19" i="35"/>
  <c r="X18" i="35"/>
  <c r="W18" i="35"/>
  <c r="K18" i="35"/>
  <c r="F18" i="35"/>
  <c r="X17" i="35"/>
  <c r="W17" i="35"/>
  <c r="K17" i="35"/>
  <c r="F17" i="35"/>
  <c r="X16" i="35"/>
  <c r="W16" i="35"/>
  <c r="K16" i="35"/>
  <c r="F16" i="35"/>
  <c r="X15" i="35"/>
  <c r="W15" i="35"/>
  <c r="Q15" i="35"/>
  <c r="K15" i="35"/>
  <c r="F15" i="35"/>
  <c r="X14" i="35"/>
  <c r="W14" i="35"/>
  <c r="K14" i="35"/>
  <c r="G14" i="35"/>
  <c r="V14" i="35" s="1"/>
  <c r="F14" i="35"/>
  <c r="W13" i="35"/>
  <c r="V13" i="35"/>
  <c r="U13" i="35"/>
  <c r="Q13" i="35"/>
  <c r="K13" i="35"/>
  <c r="V14" i="33"/>
  <c r="V15" i="33"/>
  <c r="V16" i="33"/>
  <c r="V17" i="33"/>
  <c r="V18" i="33"/>
  <c r="V19" i="33"/>
  <c r="V20" i="33"/>
  <c r="V21" i="33"/>
  <c r="V22" i="33"/>
  <c r="V23" i="33"/>
  <c r="V24" i="33"/>
  <c r="V25" i="33"/>
  <c r="V26" i="33"/>
  <c r="V27" i="33"/>
  <c r="V28" i="33"/>
  <c r="V29" i="33"/>
  <c r="V30" i="33"/>
  <c r="V31" i="33"/>
  <c r="V32" i="33"/>
  <c r="V33" i="33"/>
  <c r="V34" i="33"/>
  <c r="V35" i="33"/>
  <c r="V36" i="33"/>
  <c r="V37" i="33"/>
  <c r="V38" i="33"/>
  <c r="V39" i="33"/>
  <c r="V13" i="33"/>
  <c r="P14" i="33"/>
  <c r="P15" i="33"/>
  <c r="P16" i="33"/>
  <c r="P17" i="33"/>
  <c r="P18" i="33"/>
  <c r="P19" i="33"/>
  <c r="P20" i="33"/>
  <c r="P21" i="33"/>
  <c r="P22" i="33"/>
  <c r="P23" i="33"/>
  <c r="P24" i="33"/>
  <c r="P25" i="33"/>
  <c r="P26" i="33"/>
  <c r="P27" i="33"/>
  <c r="P28" i="33"/>
  <c r="P29" i="33"/>
  <c r="P30" i="33"/>
  <c r="P31" i="33"/>
  <c r="P32" i="33"/>
  <c r="P33" i="33"/>
  <c r="P34" i="33"/>
  <c r="P35" i="33"/>
  <c r="P36" i="33"/>
  <c r="P37" i="33"/>
  <c r="P38" i="33"/>
  <c r="P39" i="33"/>
  <c r="P13" i="33"/>
  <c r="I14" i="33"/>
  <c r="J14" i="33" s="1"/>
  <c r="I15" i="33"/>
  <c r="I16" i="33"/>
  <c r="I17" i="33"/>
  <c r="I18" i="33"/>
  <c r="I19" i="33"/>
  <c r="I20" i="33"/>
  <c r="I21" i="33"/>
  <c r="I22" i="33"/>
  <c r="I23" i="33"/>
  <c r="I24" i="33"/>
  <c r="I25" i="33"/>
  <c r="I26" i="33"/>
  <c r="I27" i="33"/>
  <c r="I28" i="33"/>
  <c r="I29" i="33"/>
  <c r="I30" i="33"/>
  <c r="I31" i="33"/>
  <c r="I32" i="33"/>
  <c r="I33" i="33"/>
  <c r="I34" i="33"/>
  <c r="I35" i="33"/>
  <c r="I36" i="33"/>
  <c r="I37" i="33"/>
  <c r="I38" i="33"/>
  <c r="I39" i="33"/>
  <c r="U16" i="38" l="1"/>
  <c r="AC16" i="38"/>
  <c r="U20" i="38"/>
  <c r="AC20" i="38"/>
  <c r="U24" i="38"/>
  <c r="AC24" i="38"/>
  <c r="U28" i="38"/>
  <c r="AC28" i="38"/>
  <c r="U32" i="38"/>
  <c r="AC32" i="38"/>
  <c r="U36" i="38"/>
  <c r="AC36" i="38"/>
  <c r="U17" i="38"/>
  <c r="AC17" i="38"/>
  <c r="U21" i="38"/>
  <c r="AC21" i="38"/>
  <c r="U25" i="38"/>
  <c r="AC25" i="38"/>
  <c r="U29" i="38"/>
  <c r="AC29" i="38"/>
  <c r="U33" i="38"/>
  <c r="AC33" i="38"/>
  <c r="U37" i="38"/>
  <c r="AC37" i="38"/>
  <c r="U18" i="38"/>
  <c r="AC18" i="38"/>
  <c r="U22" i="38"/>
  <c r="AC22" i="38"/>
  <c r="U26" i="38"/>
  <c r="AC26" i="38"/>
  <c r="U30" i="38"/>
  <c r="AC30" i="38"/>
  <c r="U34" i="38"/>
  <c r="AC34" i="38"/>
  <c r="U38" i="38"/>
  <c r="AC38" i="38"/>
  <c r="U14" i="38"/>
  <c r="AC14" i="38"/>
  <c r="U19" i="38"/>
  <c r="AC19" i="38"/>
  <c r="U15" i="38"/>
  <c r="AC15" i="38"/>
  <c r="U23" i="38"/>
  <c r="AC23" i="38"/>
  <c r="U27" i="38"/>
  <c r="AC27" i="38"/>
  <c r="U31" i="38"/>
  <c r="AC31" i="38"/>
  <c r="U35" i="38"/>
  <c r="AC35" i="38"/>
  <c r="U39" i="38"/>
  <c r="AC39" i="38"/>
  <c r="R13" i="36"/>
  <c r="R14" i="36"/>
  <c r="M14" i="38"/>
  <c r="N14" i="38" s="1"/>
  <c r="J15" i="33"/>
  <c r="K15" i="33" s="1"/>
  <c r="K14" i="33"/>
  <c r="M13" i="38"/>
  <c r="N13" i="38" s="1"/>
  <c r="N13" i="36"/>
  <c r="O13" i="36"/>
  <c r="P13" i="36"/>
  <c r="Q13" i="36"/>
  <c r="L13" i="37"/>
  <c r="M13" i="37" s="1"/>
  <c r="N14" i="36"/>
  <c r="L13" i="35"/>
  <c r="M13" i="35" s="1"/>
  <c r="L14" i="35"/>
  <c r="M14" i="35" s="1"/>
  <c r="N35" i="37"/>
  <c r="N18" i="37"/>
  <c r="U22" i="37"/>
  <c r="U30" i="37"/>
  <c r="N16" i="37"/>
  <c r="U20" i="37"/>
  <c r="N33" i="37"/>
  <c r="U28" i="37"/>
  <c r="U36" i="37"/>
  <c r="N14" i="37"/>
  <c r="U23" i="37"/>
  <c r="N31" i="37"/>
  <c r="N39" i="37"/>
  <c r="U26" i="37"/>
  <c r="U38" i="37"/>
  <c r="U17" i="37"/>
  <c r="N29" i="37"/>
  <c r="AA13" i="37"/>
  <c r="N37" i="37"/>
  <c r="U21" i="37"/>
  <c r="U24" i="37"/>
  <c r="U15" i="37"/>
  <c r="U25" i="37"/>
  <c r="U27" i="37"/>
  <c r="U25" i="36"/>
  <c r="U19" i="36"/>
  <c r="U26" i="36"/>
  <c r="U34" i="36"/>
  <c r="U17" i="36"/>
  <c r="U24" i="36"/>
  <c r="U32" i="36"/>
  <c r="U40" i="36"/>
  <c r="U36" i="36"/>
  <c r="U29" i="36"/>
  <c r="U15" i="36"/>
  <c r="U20" i="36"/>
  <c r="U35" i="36"/>
  <c r="U28" i="36"/>
  <c r="U22" i="36"/>
  <c r="U30" i="36"/>
  <c r="U38" i="36"/>
  <c r="W17" i="38"/>
  <c r="W24" i="38"/>
  <c r="W32" i="38"/>
  <c r="W40" i="38"/>
  <c r="W34" i="38"/>
  <c r="W35" i="38"/>
  <c r="W15" i="38"/>
  <c r="W22" i="38"/>
  <c r="W30" i="38"/>
  <c r="W38" i="38"/>
  <c r="W33" i="38"/>
  <c r="W26" i="38"/>
  <c r="W21" i="38"/>
  <c r="W20" i="38"/>
  <c r="W28" i="38"/>
  <c r="W36" i="38"/>
  <c r="U29" i="35"/>
  <c r="U37" i="35"/>
  <c r="N32" i="35"/>
  <c r="N30" i="35"/>
  <c r="U38" i="35"/>
  <c r="U20" i="35"/>
  <c r="U18" i="35"/>
  <c r="U25" i="35"/>
  <c r="U33" i="35"/>
  <c r="U24" i="35"/>
  <c r="U27" i="35"/>
  <c r="N21" i="35"/>
  <c r="N28" i="35"/>
  <c r="U36" i="35"/>
  <c r="U16" i="35"/>
  <c r="U23" i="35"/>
  <c r="U31" i="35"/>
  <c r="U39" i="35"/>
  <c r="U35" i="35"/>
  <c r="U14" i="35"/>
  <c r="AA14" i="35" s="1"/>
  <c r="N19" i="35"/>
  <c r="U26" i="35"/>
  <c r="N34" i="35"/>
  <c r="F16" i="33"/>
  <c r="U37" i="37"/>
  <c r="U29" i="37"/>
  <c r="U39" i="37"/>
  <c r="U18" i="37"/>
  <c r="U16" i="37"/>
  <c r="U14" i="37"/>
  <c r="U35" i="37"/>
  <c r="U33" i="37"/>
  <c r="AD13" i="38"/>
  <c r="O31" i="38"/>
  <c r="O29" i="38"/>
  <c r="W31" i="38"/>
  <c r="O39" i="38"/>
  <c r="R13" i="38"/>
  <c r="O18" i="38"/>
  <c r="O27" i="38"/>
  <c r="W29" i="38"/>
  <c r="O37" i="38"/>
  <c r="W39" i="38"/>
  <c r="R18" i="38"/>
  <c r="O16" i="38"/>
  <c r="O25" i="38"/>
  <c r="W27" i="38"/>
  <c r="O35" i="38"/>
  <c r="W37" i="38"/>
  <c r="R16" i="38"/>
  <c r="O14" i="38"/>
  <c r="O23" i="38"/>
  <c r="W25" i="38"/>
  <c r="O33" i="38"/>
  <c r="O21" i="38"/>
  <c r="W23" i="38"/>
  <c r="AA13" i="35"/>
  <c r="U30" i="35"/>
  <c r="U34" i="35"/>
  <c r="N36" i="35"/>
  <c r="Q17" i="35"/>
  <c r="N15" i="35"/>
  <c r="N24" i="35"/>
  <c r="U32" i="35"/>
  <c r="Q21" i="35"/>
  <c r="N38" i="35"/>
  <c r="Q19" i="35"/>
  <c r="N17" i="35"/>
  <c r="N26" i="35"/>
  <c r="U28" i="35"/>
  <c r="W14" i="38"/>
  <c r="W16" i="38"/>
  <c r="W18" i="38"/>
  <c r="O20" i="38"/>
  <c r="O22" i="38"/>
  <c r="O24" i="38"/>
  <c r="O26" i="38"/>
  <c r="O28" i="38"/>
  <c r="O30" i="38"/>
  <c r="O32" i="38"/>
  <c r="O34" i="38"/>
  <c r="O36" i="38"/>
  <c r="O38" i="38"/>
  <c r="O40" i="38"/>
  <c r="O15" i="38"/>
  <c r="O17" i="38"/>
  <c r="Q20" i="38"/>
  <c r="Q22" i="38"/>
  <c r="Q24" i="38"/>
  <c r="Q26" i="38"/>
  <c r="Q28" i="38"/>
  <c r="Q30" i="38"/>
  <c r="Q32" i="38"/>
  <c r="Q34" i="38"/>
  <c r="Q36" i="38"/>
  <c r="Q38" i="38"/>
  <c r="Q40" i="38"/>
  <c r="Q15" i="38"/>
  <c r="Q17" i="38"/>
  <c r="R20" i="38"/>
  <c r="R22" i="38"/>
  <c r="R24" i="38"/>
  <c r="R26" i="38"/>
  <c r="R28" i="38"/>
  <c r="R30" i="38"/>
  <c r="R32" i="38"/>
  <c r="R34" i="38"/>
  <c r="R36" i="38"/>
  <c r="R38" i="38"/>
  <c r="R40" i="38"/>
  <c r="R15" i="38"/>
  <c r="R17" i="38"/>
  <c r="O19" i="38"/>
  <c r="O13" i="38"/>
  <c r="P13" i="38"/>
  <c r="Q19" i="38"/>
  <c r="Q21" i="38"/>
  <c r="Q23" i="38"/>
  <c r="Q25" i="38"/>
  <c r="Q27" i="38"/>
  <c r="Q29" i="38"/>
  <c r="Q31" i="38"/>
  <c r="Q33" i="38"/>
  <c r="Q35" i="38"/>
  <c r="Q37" i="38"/>
  <c r="Q39" i="38"/>
  <c r="Q13" i="38"/>
  <c r="Q14" i="38"/>
  <c r="Q16" i="38"/>
  <c r="Q18" i="38"/>
  <c r="R19" i="38"/>
  <c r="R21" i="38"/>
  <c r="R23" i="38"/>
  <c r="R25" i="38"/>
  <c r="R27" i="38"/>
  <c r="R29" i="38"/>
  <c r="R31" i="38"/>
  <c r="R33" i="38"/>
  <c r="R35" i="38"/>
  <c r="R37" i="38"/>
  <c r="R39" i="38"/>
  <c r="U34" i="37"/>
  <c r="N34" i="37"/>
  <c r="U32" i="37"/>
  <c r="N32" i="37"/>
  <c r="U40" i="37"/>
  <c r="N40" i="37"/>
  <c r="N20" i="37"/>
  <c r="N22" i="37"/>
  <c r="N24" i="37"/>
  <c r="N26" i="37"/>
  <c r="N28" i="37"/>
  <c r="N30" i="37"/>
  <c r="N36" i="37"/>
  <c r="N38" i="37"/>
  <c r="N15" i="37"/>
  <c r="N17" i="37"/>
  <c r="P20" i="37"/>
  <c r="P22" i="37"/>
  <c r="P24" i="37"/>
  <c r="P26" i="37"/>
  <c r="P28" i="37"/>
  <c r="P30" i="37"/>
  <c r="P32" i="37"/>
  <c r="P34" i="37"/>
  <c r="P36" i="37"/>
  <c r="P38" i="37"/>
  <c r="P40" i="37"/>
  <c r="P15" i="37"/>
  <c r="P17" i="37"/>
  <c r="Q20" i="37"/>
  <c r="Q22" i="37"/>
  <c r="Q24" i="37"/>
  <c r="Q26" i="37"/>
  <c r="Q28" i="37"/>
  <c r="Q30" i="37"/>
  <c r="Q32" i="37"/>
  <c r="Q34" i="37"/>
  <c r="Q36" i="37"/>
  <c r="Q38" i="37"/>
  <c r="Q40" i="37"/>
  <c r="Q15" i="37"/>
  <c r="Q17" i="37"/>
  <c r="N19" i="37"/>
  <c r="N21" i="37"/>
  <c r="N23" i="37"/>
  <c r="N25" i="37"/>
  <c r="N27" i="37"/>
  <c r="N13" i="37"/>
  <c r="P19" i="37"/>
  <c r="P21" i="37"/>
  <c r="P23" i="37"/>
  <c r="P25" i="37"/>
  <c r="P27" i="37"/>
  <c r="P29" i="37"/>
  <c r="P31" i="37"/>
  <c r="P33" i="37"/>
  <c r="P35" i="37"/>
  <c r="P37" i="37"/>
  <c r="P39" i="37"/>
  <c r="P13" i="37"/>
  <c r="P14" i="37"/>
  <c r="P16" i="37"/>
  <c r="P18" i="37"/>
  <c r="Q19" i="37"/>
  <c r="Q21" i="37"/>
  <c r="Q23" i="37"/>
  <c r="Q25" i="37"/>
  <c r="Q27" i="37"/>
  <c r="Q29" i="37"/>
  <c r="Q31" i="37"/>
  <c r="Q33" i="37"/>
  <c r="Q35" i="37"/>
  <c r="Q37" i="37"/>
  <c r="Q39" i="37"/>
  <c r="N33" i="36"/>
  <c r="N23" i="36"/>
  <c r="P19" i="36"/>
  <c r="Q19" i="36"/>
  <c r="P17" i="36"/>
  <c r="Q17" i="36"/>
  <c r="U23" i="36"/>
  <c r="N31" i="36"/>
  <c r="U33" i="36"/>
  <c r="N16" i="36"/>
  <c r="N18" i="36"/>
  <c r="N29" i="36"/>
  <c r="U31" i="36"/>
  <c r="Q14" i="36"/>
  <c r="Q16" i="36"/>
  <c r="Q18" i="36"/>
  <c r="Q20" i="36"/>
  <c r="N39" i="36"/>
  <c r="U14" i="36"/>
  <c r="U16" i="36"/>
  <c r="U18" i="36"/>
  <c r="N27" i="36"/>
  <c r="N37" i="36"/>
  <c r="U39" i="36"/>
  <c r="N25" i="36"/>
  <c r="U27" i="36"/>
  <c r="N35" i="36"/>
  <c r="U37" i="36"/>
  <c r="N22" i="36"/>
  <c r="N24" i="36"/>
  <c r="N26" i="36"/>
  <c r="N28" i="36"/>
  <c r="N30" i="36"/>
  <c r="N32" i="36"/>
  <c r="N34" i="36"/>
  <c r="N36" i="36"/>
  <c r="N38" i="36"/>
  <c r="N40" i="36"/>
  <c r="N15" i="36"/>
  <c r="N17" i="36"/>
  <c r="N19" i="36"/>
  <c r="P22" i="36"/>
  <c r="P24" i="36"/>
  <c r="P26" i="36"/>
  <c r="P28" i="36"/>
  <c r="P30" i="36"/>
  <c r="P32" i="36"/>
  <c r="P34" i="36"/>
  <c r="P36" i="36"/>
  <c r="P38" i="36"/>
  <c r="P40" i="36"/>
  <c r="Q22" i="36"/>
  <c r="Q24" i="36"/>
  <c r="Q26" i="36"/>
  <c r="Q28" i="36"/>
  <c r="Q30" i="36"/>
  <c r="Q32" i="36"/>
  <c r="Q34" i="36"/>
  <c r="Q36" i="36"/>
  <c r="Q38" i="36"/>
  <c r="Q40" i="36"/>
  <c r="N21" i="36"/>
  <c r="N20" i="36"/>
  <c r="P21" i="36"/>
  <c r="P23" i="36"/>
  <c r="P25" i="36"/>
  <c r="P27" i="36"/>
  <c r="P29" i="36"/>
  <c r="P31" i="36"/>
  <c r="P33" i="36"/>
  <c r="P35" i="36"/>
  <c r="P37" i="36"/>
  <c r="P39" i="36"/>
  <c r="P14" i="36"/>
  <c r="P16" i="36"/>
  <c r="P18" i="36"/>
  <c r="P20" i="36"/>
  <c r="Q21" i="36"/>
  <c r="Q23" i="36"/>
  <c r="Q25" i="36"/>
  <c r="Q27" i="36"/>
  <c r="Q29" i="36"/>
  <c r="Q31" i="36"/>
  <c r="Q33" i="36"/>
  <c r="Q35" i="36"/>
  <c r="Q37" i="36"/>
  <c r="Q39" i="36"/>
  <c r="U15" i="35"/>
  <c r="U17" i="35"/>
  <c r="U19" i="35"/>
  <c r="U21" i="35"/>
  <c r="N23" i="35"/>
  <c r="N25" i="35"/>
  <c r="N27" i="35"/>
  <c r="N29" i="35"/>
  <c r="N31" i="35"/>
  <c r="N33" i="35"/>
  <c r="N35" i="35"/>
  <c r="N37" i="35"/>
  <c r="N39" i="35"/>
  <c r="N14" i="35"/>
  <c r="N16" i="35"/>
  <c r="N18" i="35"/>
  <c r="N20" i="35"/>
  <c r="O14" i="35"/>
  <c r="P23" i="35"/>
  <c r="P25" i="35"/>
  <c r="P27" i="35"/>
  <c r="P29" i="35"/>
  <c r="P31" i="35"/>
  <c r="P33" i="35"/>
  <c r="P35" i="35"/>
  <c r="P37" i="35"/>
  <c r="P39" i="35"/>
  <c r="P14" i="35"/>
  <c r="P16" i="35"/>
  <c r="P18" i="35"/>
  <c r="P20" i="35"/>
  <c r="Q23" i="35"/>
  <c r="Q25" i="35"/>
  <c r="Q27" i="35"/>
  <c r="Q29" i="35"/>
  <c r="Q31" i="35"/>
  <c r="Q33" i="35"/>
  <c r="Q35" i="35"/>
  <c r="Q37" i="35"/>
  <c r="Q39" i="35"/>
  <c r="Q14" i="35"/>
  <c r="Q16" i="35"/>
  <c r="Q18" i="35"/>
  <c r="Q20" i="35"/>
  <c r="G15" i="35"/>
  <c r="L15" i="35" s="1"/>
  <c r="N22" i="35"/>
  <c r="N13" i="35"/>
  <c r="O13" i="35"/>
  <c r="P22" i="35"/>
  <c r="P24" i="35"/>
  <c r="P26" i="35"/>
  <c r="P28" i="35"/>
  <c r="P30" i="35"/>
  <c r="P32" i="35"/>
  <c r="P34" i="35"/>
  <c r="P36" i="35"/>
  <c r="P38" i="35"/>
  <c r="P13" i="35"/>
  <c r="P15" i="35"/>
  <c r="P17" i="35"/>
  <c r="P19" i="35"/>
  <c r="P21" i="35"/>
  <c r="Q22" i="35"/>
  <c r="Q24" i="35"/>
  <c r="Q26" i="35"/>
  <c r="Q28" i="35"/>
  <c r="Q30" i="35"/>
  <c r="Q32" i="35"/>
  <c r="Q34" i="35"/>
  <c r="Q36" i="35"/>
  <c r="Q38" i="35"/>
  <c r="U39" i="33"/>
  <c r="T39" i="33"/>
  <c r="R39" i="33"/>
  <c r="U38" i="33"/>
  <c r="T38" i="33"/>
  <c r="R38" i="33"/>
  <c r="U37" i="33"/>
  <c r="T37" i="33"/>
  <c r="R37" i="33"/>
  <c r="U36" i="33"/>
  <c r="T36" i="33"/>
  <c r="R36" i="33"/>
  <c r="U35" i="33"/>
  <c r="T35" i="33"/>
  <c r="R35" i="33"/>
  <c r="U34" i="33"/>
  <c r="T34" i="33"/>
  <c r="R34" i="33"/>
  <c r="U33" i="33"/>
  <c r="T33" i="33"/>
  <c r="R33" i="33"/>
  <c r="U32" i="33"/>
  <c r="T32" i="33"/>
  <c r="R32" i="33"/>
  <c r="U31" i="33"/>
  <c r="T31" i="33"/>
  <c r="R31" i="33"/>
  <c r="U30" i="33"/>
  <c r="T30" i="33"/>
  <c r="R30" i="33"/>
  <c r="U29" i="33"/>
  <c r="T29" i="33"/>
  <c r="R29" i="33"/>
  <c r="U28" i="33"/>
  <c r="T28" i="33"/>
  <c r="R28" i="33"/>
  <c r="U27" i="33"/>
  <c r="T27" i="33"/>
  <c r="R27" i="33"/>
  <c r="U26" i="33"/>
  <c r="T26" i="33"/>
  <c r="U25" i="33"/>
  <c r="T25" i="33"/>
  <c r="R25" i="33"/>
  <c r="U24" i="33"/>
  <c r="T24" i="33"/>
  <c r="R24" i="33"/>
  <c r="U23" i="33"/>
  <c r="T23" i="33"/>
  <c r="R23" i="33"/>
  <c r="U22" i="33"/>
  <c r="T22" i="33"/>
  <c r="R22" i="33"/>
  <c r="U21" i="33"/>
  <c r="T21" i="33"/>
  <c r="R21" i="33"/>
  <c r="U20" i="33"/>
  <c r="T20" i="33"/>
  <c r="R20" i="33"/>
  <c r="U19" i="33"/>
  <c r="T19" i="33"/>
  <c r="R19" i="33"/>
  <c r="U18" i="33"/>
  <c r="T18" i="33"/>
  <c r="U17" i="33"/>
  <c r="T17" i="33"/>
  <c r="R17" i="33"/>
  <c r="U16" i="33"/>
  <c r="T16" i="33"/>
  <c r="U15" i="33"/>
  <c r="T15" i="33"/>
  <c r="R15" i="33"/>
  <c r="U14" i="33"/>
  <c r="T14" i="33"/>
  <c r="R14" i="33"/>
  <c r="U13" i="33"/>
  <c r="T13" i="33"/>
  <c r="S13" i="33"/>
  <c r="R13" i="33"/>
  <c r="J16" i="33" l="1"/>
  <c r="K16" i="33"/>
  <c r="AC13" i="36"/>
  <c r="AF13" i="36"/>
  <c r="AD13" i="36"/>
  <c r="AE13" i="36"/>
  <c r="AG13" i="36"/>
  <c r="T13" i="36"/>
  <c r="AB13" i="36"/>
  <c r="L14" i="36"/>
  <c r="M14" i="36" s="1"/>
  <c r="O14" i="36"/>
  <c r="AH14" i="36" s="1"/>
  <c r="AI14" i="36" s="1"/>
  <c r="M15" i="35"/>
  <c r="F17" i="33"/>
  <c r="AB13" i="35"/>
  <c r="AH13" i="35"/>
  <c r="AI13" i="35" s="1"/>
  <c r="AH14" i="35"/>
  <c r="AI14" i="35" s="1"/>
  <c r="V13" i="38"/>
  <c r="AG13" i="37"/>
  <c r="AF13" i="37"/>
  <c r="AE13" i="37"/>
  <c r="AD13" i="37"/>
  <c r="AC13" i="37"/>
  <c r="AB13" i="37"/>
  <c r="T13" i="37"/>
  <c r="V14" i="36"/>
  <c r="AA14" i="36" s="1"/>
  <c r="G15" i="36"/>
  <c r="T14" i="35"/>
  <c r="AG14" i="35"/>
  <c r="AF14" i="35"/>
  <c r="AB14" i="35"/>
  <c r="AE14" i="35"/>
  <c r="AD14" i="35"/>
  <c r="AC14" i="35"/>
  <c r="O15" i="35"/>
  <c r="AH15" i="35" s="1"/>
  <c r="AI15" i="35" s="1"/>
  <c r="G16" i="35"/>
  <c r="V15" i="35"/>
  <c r="AA15" i="35" s="1"/>
  <c r="AG13" i="35"/>
  <c r="AF13" i="35"/>
  <c r="AE13" i="35"/>
  <c r="AD13" i="35"/>
  <c r="AC13" i="35"/>
  <c r="T13" i="35"/>
  <c r="W13" i="33"/>
  <c r="N13" i="33"/>
  <c r="M13" i="33"/>
  <c r="L18" i="33"/>
  <c r="O26" i="33"/>
  <c r="L39" i="33"/>
  <c r="R18" i="33"/>
  <c r="L31" i="33"/>
  <c r="N18" i="33"/>
  <c r="L23" i="33"/>
  <c r="N14" i="33"/>
  <c r="O14" i="33"/>
  <c r="L16" i="33"/>
  <c r="N16" i="33"/>
  <c r="O16" i="33"/>
  <c r="R16" i="33"/>
  <c r="M14" i="33"/>
  <c r="L21" i="33"/>
  <c r="S14" i="33"/>
  <c r="W14" i="33" s="1"/>
  <c r="O21" i="33"/>
  <c r="N34" i="33"/>
  <c r="O34" i="33"/>
  <c r="N26" i="33"/>
  <c r="N21" i="33"/>
  <c r="O29" i="33"/>
  <c r="O37" i="33"/>
  <c r="O18" i="33"/>
  <c r="N23" i="33"/>
  <c r="L28" i="33"/>
  <c r="N31" i="33"/>
  <c r="L36" i="33"/>
  <c r="N39" i="33"/>
  <c r="L20" i="33"/>
  <c r="O23" i="33"/>
  <c r="R26" i="33"/>
  <c r="O31" i="33"/>
  <c r="O39" i="33"/>
  <c r="L25" i="33"/>
  <c r="N28" i="33"/>
  <c r="L33" i="33"/>
  <c r="N36" i="33"/>
  <c r="N20" i="33"/>
  <c r="O28" i="33"/>
  <c r="O36" i="33"/>
  <c r="L17" i="33"/>
  <c r="O20" i="33"/>
  <c r="N25" i="33"/>
  <c r="L30" i="33"/>
  <c r="N33" i="33"/>
  <c r="L38" i="33"/>
  <c r="N15" i="33"/>
  <c r="N17" i="33"/>
  <c r="L22" i="33"/>
  <c r="O25" i="33"/>
  <c r="O33" i="33"/>
  <c r="O15" i="33"/>
  <c r="L27" i="33"/>
  <c r="N30" i="33"/>
  <c r="L35" i="33"/>
  <c r="N38" i="33"/>
  <c r="L15" i="33"/>
  <c r="L19" i="33"/>
  <c r="N22" i="33"/>
  <c r="O30" i="33"/>
  <c r="O38" i="33"/>
  <c r="O13" i="33"/>
  <c r="O22" i="33"/>
  <c r="L24" i="33"/>
  <c r="N27" i="33"/>
  <c r="L32" i="33"/>
  <c r="N35" i="33"/>
  <c r="O17" i="33"/>
  <c r="N19" i="33"/>
  <c r="O27" i="33"/>
  <c r="O35" i="33"/>
  <c r="L13" i="33"/>
  <c r="O19" i="33"/>
  <c r="N24" i="33"/>
  <c r="L29" i="33"/>
  <c r="N32" i="33"/>
  <c r="L37" i="33"/>
  <c r="O24" i="33"/>
  <c r="O32" i="33"/>
  <c r="L14" i="33"/>
  <c r="L26" i="33"/>
  <c r="N29" i="33"/>
  <c r="L34" i="33"/>
  <c r="N37" i="33"/>
  <c r="J17" i="33" l="1"/>
  <c r="K17" i="33" s="1"/>
  <c r="L15" i="36"/>
  <c r="M15" i="36" s="1"/>
  <c r="L16" i="35"/>
  <c r="M16" i="35"/>
  <c r="F18" i="33"/>
  <c r="X13" i="33"/>
  <c r="AD14" i="33"/>
  <c r="AE14" i="33" s="1"/>
  <c r="AD13" i="33"/>
  <c r="AE13" i="33" s="1"/>
  <c r="V15" i="36"/>
  <c r="AA15" i="36" s="1"/>
  <c r="G16" i="36"/>
  <c r="O15" i="36"/>
  <c r="AH15" i="36" s="1"/>
  <c r="AI15" i="36" s="1"/>
  <c r="AC14" i="36"/>
  <c r="T14" i="36"/>
  <c r="AG14" i="36"/>
  <c r="AF14" i="36"/>
  <c r="AE14" i="36"/>
  <c r="AD14" i="36"/>
  <c r="AB14" i="36"/>
  <c r="V16" i="35"/>
  <c r="AA16" i="35" s="1"/>
  <c r="G17" i="35"/>
  <c r="G22" i="35"/>
  <c r="O16" i="35"/>
  <c r="AH16" i="35" s="1"/>
  <c r="AI16" i="35" s="1"/>
  <c r="T15" i="35"/>
  <c r="AC15" i="35"/>
  <c r="AE15" i="35"/>
  <c r="AB15" i="35"/>
  <c r="AG15" i="35"/>
  <c r="AF15" i="35"/>
  <c r="AD15" i="35"/>
  <c r="Q13" i="33"/>
  <c r="Q14" i="33"/>
  <c r="AA13" i="33"/>
  <c r="AC13" i="33"/>
  <c r="AB13" i="33"/>
  <c r="Z13" i="33"/>
  <c r="Y13" i="33"/>
  <c r="S15" i="33"/>
  <c r="W15" i="33" s="1"/>
  <c r="M15" i="33"/>
  <c r="AD15" i="33" s="1"/>
  <c r="AE15" i="33" s="1"/>
  <c r="AC14" i="33"/>
  <c r="AB14" i="33"/>
  <c r="Z14" i="33"/>
  <c r="AA14" i="33"/>
  <c r="Y14" i="33"/>
  <c r="X14" i="33"/>
  <c r="J18" i="33" l="1"/>
  <c r="K18" i="33"/>
  <c r="L14" i="37"/>
  <c r="M14" i="37" s="1"/>
  <c r="L16" i="36"/>
  <c r="M16" i="36" s="1"/>
  <c r="L22" i="35"/>
  <c r="M22" i="35" s="1"/>
  <c r="L17" i="35"/>
  <c r="M17" i="35" s="1"/>
  <c r="F19" i="33"/>
  <c r="P14" i="38"/>
  <c r="AK14" i="38" s="1"/>
  <c r="AL14" i="38" s="1"/>
  <c r="X14" i="38"/>
  <c r="AD14" i="38" s="1"/>
  <c r="G15" i="38"/>
  <c r="M15" i="38" s="1"/>
  <c r="N15" i="38" s="1"/>
  <c r="O14" i="37"/>
  <c r="AH14" i="37" s="1"/>
  <c r="AI14" i="37" s="1"/>
  <c r="G15" i="37"/>
  <c r="V14" i="37"/>
  <c r="AA14" i="37" s="1"/>
  <c r="AD15" i="36"/>
  <c r="AC15" i="36"/>
  <c r="T15" i="36"/>
  <c r="AG15" i="36"/>
  <c r="AF15" i="36"/>
  <c r="AE15" i="36"/>
  <c r="AB15" i="36"/>
  <c r="O16" i="36"/>
  <c r="AH16" i="36" s="1"/>
  <c r="AI16" i="36" s="1"/>
  <c r="G17" i="36"/>
  <c r="V16" i="36"/>
  <c r="AA16" i="36" s="1"/>
  <c r="G18" i="35"/>
  <c r="O17" i="35"/>
  <c r="AH17" i="35" s="1"/>
  <c r="AI17" i="35" s="1"/>
  <c r="V17" i="35"/>
  <c r="AA17" i="35" s="1"/>
  <c r="AB16" i="35"/>
  <c r="AG16" i="35"/>
  <c r="AF16" i="35"/>
  <c r="AE16" i="35"/>
  <c r="AD16" i="35"/>
  <c r="AC16" i="35"/>
  <c r="T16" i="35"/>
  <c r="O22" i="35"/>
  <c r="AH22" i="35" s="1"/>
  <c r="AI22" i="35" s="1"/>
  <c r="G23" i="35"/>
  <c r="V22" i="35"/>
  <c r="AA22" i="35" s="1"/>
  <c r="Q15" i="33"/>
  <c r="X15" i="33"/>
  <c r="AB15" i="33"/>
  <c r="AC15" i="33"/>
  <c r="AA15" i="33"/>
  <c r="M16" i="33"/>
  <c r="AD16" i="33" s="1"/>
  <c r="AE16" i="33" s="1"/>
  <c r="S16" i="33"/>
  <c r="W16" i="33" s="1"/>
  <c r="Y15" i="33"/>
  <c r="Z15" i="33"/>
  <c r="J19" i="33" l="1"/>
  <c r="K19" i="33" s="1"/>
  <c r="L15" i="37"/>
  <c r="M15" i="37" s="1"/>
  <c r="L17" i="36"/>
  <c r="M17" i="36" s="1"/>
  <c r="L18" i="35"/>
  <c r="M18" i="35" s="1"/>
  <c r="L23" i="35"/>
  <c r="M23" i="35" s="1"/>
  <c r="F20" i="33"/>
  <c r="X15" i="38"/>
  <c r="AD15" i="38" s="1"/>
  <c r="G16" i="38"/>
  <c r="M16" i="38" s="1"/>
  <c r="N16" i="38" s="1"/>
  <c r="P15" i="38"/>
  <c r="AK15" i="38" s="1"/>
  <c r="AL15" i="38" s="1"/>
  <c r="V14" i="38"/>
  <c r="AE14" i="38"/>
  <c r="AJ14" i="38"/>
  <c r="AI14" i="38"/>
  <c r="AH14" i="38"/>
  <c r="AG14" i="38"/>
  <c r="AF14" i="38"/>
  <c r="AF14" i="37"/>
  <c r="AE14" i="37"/>
  <c r="AD14" i="37"/>
  <c r="T14" i="37"/>
  <c r="AC14" i="37"/>
  <c r="AB14" i="37"/>
  <c r="AG14" i="37"/>
  <c r="V15" i="37"/>
  <c r="AA15" i="37" s="1"/>
  <c r="G16" i="37"/>
  <c r="O15" i="37"/>
  <c r="AH15" i="37" s="1"/>
  <c r="AI15" i="37" s="1"/>
  <c r="AG16" i="36"/>
  <c r="AF16" i="36"/>
  <c r="AE16" i="36"/>
  <c r="AD16" i="36"/>
  <c r="AC16" i="36"/>
  <c r="AB16" i="36"/>
  <c r="T16" i="36"/>
  <c r="V17" i="36"/>
  <c r="AA17" i="36" s="1"/>
  <c r="G18" i="36"/>
  <c r="O17" i="36"/>
  <c r="AH17" i="36" s="1"/>
  <c r="AI17" i="36" s="1"/>
  <c r="AG22" i="35"/>
  <c r="AF22" i="35"/>
  <c r="AE22" i="35"/>
  <c r="AD22" i="35"/>
  <c r="AC22" i="35"/>
  <c r="AB22" i="35"/>
  <c r="T22" i="35"/>
  <c r="V23" i="35"/>
  <c r="AA23" i="35" s="1"/>
  <c r="G24" i="35"/>
  <c r="O23" i="35"/>
  <c r="AH23" i="35" s="1"/>
  <c r="AI23" i="35" s="1"/>
  <c r="AG17" i="35"/>
  <c r="AF17" i="35"/>
  <c r="AE17" i="35"/>
  <c r="T17" i="35"/>
  <c r="AD17" i="35"/>
  <c r="AC17" i="35"/>
  <c r="AB17" i="35"/>
  <c r="V18" i="35"/>
  <c r="AA18" i="35" s="1"/>
  <c r="G19" i="35"/>
  <c r="O18" i="35"/>
  <c r="AH18" i="35" s="1"/>
  <c r="AI18" i="35" s="1"/>
  <c r="Q16" i="33"/>
  <c r="S17" i="33"/>
  <c r="W17" i="33" s="1"/>
  <c r="M17" i="33"/>
  <c r="Y16" i="33"/>
  <c r="Z16" i="33"/>
  <c r="AC16" i="33"/>
  <c r="AB16" i="33"/>
  <c r="AA16" i="33"/>
  <c r="X16" i="33"/>
  <c r="J20" i="33" l="1"/>
  <c r="K20" i="33" s="1"/>
  <c r="L16" i="37"/>
  <c r="M16" i="37"/>
  <c r="L18" i="36"/>
  <c r="M18" i="36" s="1"/>
  <c r="L24" i="35"/>
  <c r="M24" i="35" s="1"/>
  <c r="L19" i="35"/>
  <c r="M19" i="35" s="1"/>
  <c r="F21" i="33"/>
  <c r="Q17" i="33"/>
  <c r="AD17" i="33"/>
  <c r="AE17" i="33" s="1"/>
  <c r="V15" i="38"/>
  <c r="AJ15" i="38"/>
  <c r="AI15" i="38"/>
  <c r="AF15" i="38"/>
  <c r="AG15" i="38"/>
  <c r="AH15" i="38"/>
  <c r="AE15" i="38"/>
  <c r="P16" i="38"/>
  <c r="AK16" i="38" s="1"/>
  <c r="AL16" i="38" s="1"/>
  <c r="G17" i="38"/>
  <c r="M17" i="38" s="1"/>
  <c r="N17" i="38" s="1"/>
  <c r="X16" i="38"/>
  <c r="AD16" i="38" s="1"/>
  <c r="AF15" i="37"/>
  <c r="AE15" i="37"/>
  <c r="AD15" i="37"/>
  <c r="AC15" i="37"/>
  <c r="AG15" i="37"/>
  <c r="T15" i="37"/>
  <c r="AB15" i="37"/>
  <c r="O16" i="37"/>
  <c r="AH16" i="37" s="1"/>
  <c r="AI16" i="37" s="1"/>
  <c r="V16" i="37"/>
  <c r="AA16" i="37" s="1"/>
  <c r="G17" i="37"/>
  <c r="AC17" i="36"/>
  <c r="T17" i="36"/>
  <c r="AD17" i="36"/>
  <c r="AG17" i="36"/>
  <c r="AF17" i="36"/>
  <c r="AE17" i="36"/>
  <c r="AB17" i="36"/>
  <c r="O18" i="36"/>
  <c r="AH18" i="36" s="1"/>
  <c r="AI18" i="36" s="1"/>
  <c r="G19" i="36"/>
  <c r="V18" i="36"/>
  <c r="AA18" i="36" s="1"/>
  <c r="AD23" i="35"/>
  <c r="T23" i="35"/>
  <c r="AC23" i="35"/>
  <c r="AG23" i="35"/>
  <c r="AB23" i="35"/>
  <c r="AF23" i="35"/>
  <c r="AE23" i="35"/>
  <c r="O19" i="35"/>
  <c r="AH19" i="35" s="1"/>
  <c r="AI19" i="35" s="1"/>
  <c r="G20" i="35"/>
  <c r="V19" i="35"/>
  <c r="AA19" i="35" s="1"/>
  <c r="O24" i="35"/>
  <c r="AH24" i="35" s="1"/>
  <c r="AI24" i="35" s="1"/>
  <c r="G25" i="35"/>
  <c r="V24" i="35"/>
  <c r="AA24" i="35" s="1"/>
  <c r="AC18" i="35"/>
  <c r="T18" i="35"/>
  <c r="AG18" i="35"/>
  <c r="AF18" i="35"/>
  <c r="AE18" i="35"/>
  <c r="AB18" i="35"/>
  <c r="AD18" i="35"/>
  <c r="Z17" i="33"/>
  <c r="X17" i="33"/>
  <c r="AB17" i="33"/>
  <c r="Y17" i="33"/>
  <c r="AC17" i="33"/>
  <c r="AA17" i="33"/>
  <c r="M18" i="33"/>
  <c r="AD18" i="33" s="1"/>
  <c r="AE18" i="33" s="1"/>
  <c r="S18" i="33"/>
  <c r="W18" i="33" s="1"/>
  <c r="J21" i="33" l="1"/>
  <c r="K21" i="33" s="1"/>
  <c r="L17" i="37"/>
  <c r="M17" i="37" s="1"/>
  <c r="L19" i="36"/>
  <c r="M19" i="36" s="1"/>
  <c r="L25" i="35"/>
  <c r="M25" i="35" s="1"/>
  <c r="L20" i="35"/>
  <c r="M20" i="35"/>
  <c r="F22" i="33"/>
  <c r="AJ16" i="38"/>
  <c r="AI16" i="38"/>
  <c r="AG16" i="38"/>
  <c r="V16" i="38"/>
  <c r="AF16" i="38"/>
  <c r="AH16" i="38"/>
  <c r="AE16" i="38"/>
  <c r="X17" i="38"/>
  <c r="AD17" i="38" s="1"/>
  <c r="G18" i="38"/>
  <c r="P17" i="38"/>
  <c r="AK17" i="38" s="1"/>
  <c r="AL17" i="38" s="1"/>
  <c r="V17" i="37"/>
  <c r="AA17" i="37" s="1"/>
  <c r="G18" i="37"/>
  <c r="G19" i="37" s="1"/>
  <c r="O17" i="37"/>
  <c r="AH17" i="37" s="1"/>
  <c r="AI17" i="37" s="1"/>
  <c r="AB16" i="37"/>
  <c r="T16" i="37"/>
  <c r="AE16" i="37"/>
  <c r="AD16" i="37"/>
  <c r="AG16" i="37"/>
  <c r="AF16" i="37"/>
  <c r="AC16" i="37"/>
  <c r="V19" i="36"/>
  <c r="AA19" i="36" s="1"/>
  <c r="G20" i="36"/>
  <c r="G21" i="36" s="1"/>
  <c r="O19" i="36"/>
  <c r="AH19" i="36" s="1"/>
  <c r="AI19" i="36" s="1"/>
  <c r="AC18" i="36"/>
  <c r="AB18" i="36"/>
  <c r="AG18" i="36"/>
  <c r="AF18" i="36"/>
  <c r="AE18" i="36"/>
  <c r="T18" i="36"/>
  <c r="AD18" i="36"/>
  <c r="AG24" i="35"/>
  <c r="AF24" i="35"/>
  <c r="AE24" i="35"/>
  <c r="AD24" i="35"/>
  <c r="AC24" i="35"/>
  <c r="AB24" i="35"/>
  <c r="T24" i="35"/>
  <c r="V25" i="35"/>
  <c r="AA25" i="35" s="1"/>
  <c r="G26" i="35"/>
  <c r="O25" i="35"/>
  <c r="AH25" i="35" s="1"/>
  <c r="AI25" i="35" s="1"/>
  <c r="AG19" i="35"/>
  <c r="AF19" i="35"/>
  <c r="AE19" i="35"/>
  <c r="AD19" i="35"/>
  <c r="AC19" i="35"/>
  <c r="AB19" i="35"/>
  <c r="T19" i="35"/>
  <c r="V20" i="35"/>
  <c r="AA20" i="35" s="1"/>
  <c r="G21" i="35"/>
  <c r="O20" i="35"/>
  <c r="AH20" i="35" s="1"/>
  <c r="AI20" i="35" s="1"/>
  <c r="Q18" i="33"/>
  <c r="Y18" i="33"/>
  <c r="AA18" i="33"/>
  <c r="Z18" i="33"/>
  <c r="AB18" i="33"/>
  <c r="X18" i="33"/>
  <c r="AC18" i="33"/>
  <c r="M19" i="33"/>
  <c r="AD19" i="33" s="1"/>
  <c r="AE19" i="33" s="1"/>
  <c r="S19" i="33"/>
  <c r="W19" i="33" s="1"/>
  <c r="G20" i="37" l="1"/>
  <c r="V19" i="37"/>
  <c r="AA19" i="37" s="1"/>
  <c r="L19" i="37"/>
  <c r="M19" i="37" s="1"/>
  <c r="O19" i="37"/>
  <c r="O21" i="36"/>
  <c r="L21" i="36"/>
  <c r="M21" i="36" s="1"/>
  <c r="V21" i="36"/>
  <c r="AA21" i="36" s="1"/>
  <c r="G22" i="36"/>
  <c r="M18" i="38"/>
  <c r="N18" i="38" s="1"/>
  <c r="G19" i="38"/>
  <c r="J22" i="33"/>
  <c r="K22" i="33" s="1"/>
  <c r="L18" i="37"/>
  <c r="M18" i="37"/>
  <c r="L20" i="36"/>
  <c r="M20" i="36" s="1"/>
  <c r="L26" i="35"/>
  <c r="M26" i="35" s="1"/>
  <c r="L21" i="35"/>
  <c r="M21" i="35" s="1"/>
  <c r="F23" i="33"/>
  <c r="AF17" i="38"/>
  <c r="V17" i="38"/>
  <c r="AJ17" i="38"/>
  <c r="AI17" i="38"/>
  <c r="AH17" i="38"/>
  <c r="AG17" i="38"/>
  <c r="AE17" i="38"/>
  <c r="P18" i="38"/>
  <c r="AK18" i="38" s="1"/>
  <c r="AL18" i="38" s="1"/>
  <c r="X18" i="38"/>
  <c r="AD18" i="38" s="1"/>
  <c r="O18" i="37"/>
  <c r="AH18" i="37" s="1"/>
  <c r="AI18" i="37" s="1"/>
  <c r="V18" i="37"/>
  <c r="AA18" i="37" s="1"/>
  <c r="T17" i="37"/>
  <c r="AG17" i="37"/>
  <c r="AF17" i="37"/>
  <c r="AE17" i="37"/>
  <c r="AC17" i="37"/>
  <c r="AD17" i="37"/>
  <c r="AB17" i="37"/>
  <c r="AD19" i="36"/>
  <c r="AC19" i="36"/>
  <c r="T19" i="36"/>
  <c r="AG19" i="36"/>
  <c r="AF19" i="36"/>
  <c r="AE19" i="36"/>
  <c r="AB19" i="36"/>
  <c r="O20" i="36"/>
  <c r="AH20" i="36" s="1"/>
  <c r="AI20" i="36" s="1"/>
  <c r="V20" i="36"/>
  <c r="AA20" i="36" s="1"/>
  <c r="AD25" i="35"/>
  <c r="AB25" i="35"/>
  <c r="T25" i="35"/>
  <c r="AG25" i="35"/>
  <c r="AF25" i="35"/>
  <c r="AE25" i="35"/>
  <c r="AC25" i="35"/>
  <c r="O26" i="35"/>
  <c r="AH26" i="35" s="1"/>
  <c r="AI26" i="35" s="1"/>
  <c r="G27" i="35"/>
  <c r="V26" i="35"/>
  <c r="AA26" i="35" s="1"/>
  <c r="T20" i="35"/>
  <c r="AB20" i="35"/>
  <c r="AG20" i="35"/>
  <c r="AC20" i="35"/>
  <c r="AF20" i="35"/>
  <c r="AE20" i="35"/>
  <c r="AD20" i="35"/>
  <c r="O21" i="35"/>
  <c r="AH21" i="35" s="1"/>
  <c r="AI21" i="35" s="1"/>
  <c r="V21" i="35"/>
  <c r="AA21" i="35" s="1"/>
  <c r="Q19" i="33"/>
  <c r="AC19" i="33"/>
  <c r="AB19" i="33"/>
  <c r="AA19" i="33"/>
  <c r="Z19" i="33"/>
  <c r="Y19" i="33"/>
  <c r="X19" i="33"/>
  <c r="S20" i="33"/>
  <c r="W20" i="33" s="1"/>
  <c r="M20" i="33"/>
  <c r="AD20" i="33" s="1"/>
  <c r="AE20" i="33" s="1"/>
  <c r="AH19" i="37" l="1"/>
  <c r="AI19" i="37" s="1"/>
  <c r="AE19" i="37"/>
  <c r="AF19" i="37"/>
  <c r="AG19" i="37"/>
  <c r="AD19" i="37"/>
  <c r="T19" i="37"/>
  <c r="AC19" i="37"/>
  <c r="AB19" i="37"/>
  <c r="G21" i="37"/>
  <c r="L20" i="37"/>
  <c r="M20" i="37" s="1"/>
  <c r="O20" i="37"/>
  <c r="V20" i="37"/>
  <c r="AA20" i="37" s="1"/>
  <c r="O22" i="36"/>
  <c r="V22" i="36"/>
  <c r="AA22" i="36" s="1"/>
  <c r="G23" i="36"/>
  <c r="L22" i="36"/>
  <c r="M22" i="36" s="1"/>
  <c r="AH21" i="36"/>
  <c r="AI21" i="36" s="1"/>
  <c r="AF21" i="36"/>
  <c r="AE21" i="36"/>
  <c r="AD21" i="36"/>
  <c r="AB21" i="36"/>
  <c r="AC21" i="36"/>
  <c r="AG21" i="36"/>
  <c r="T21" i="36"/>
  <c r="J23" i="33"/>
  <c r="K23" i="33" s="1"/>
  <c r="L27" i="35"/>
  <c r="M27" i="35" s="1"/>
  <c r="F24" i="33"/>
  <c r="M23" i="33"/>
  <c r="S23" i="33"/>
  <c r="W23" i="33" s="1"/>
  <c r="AI18" i="38"/>
  <c r="AH18" i="38"/>
  <c r="AG18" i="38"/>
  <c r="AF18" i="38"/>
  <c r="AE18" i="38"/>
  <c r="V18" i="38"/>
  <c r="AJ18" i="38"/>
  <c r="AE18" i="37"/>
  <c r="AG18" i="37"/>
  <c r="AD18" i="37"/>
  <c r="AC18" i="37"/>
  <c r="AB18" i="37"/>
  <c r="T18" i="37"/>
  <c r="AF18" i="37"/>
  <c r="AD20" i="36"/>
  <c r="AC20" i="36"/>
  <c r="T20" i="36"/>
  <c r="AB20" i="36"/>
  <c r="AF20" i="36"/>
  <c r="AE20" i="36"/>
  <c r="AG20" i="36"/>
  <c r="AD26" i="35"/>
  <c r="AC26" i="35"/>
  <c r="T26" i="35"/>
  <c r="AB26" i="35"/>
  <c r="AE26" i="35"/>
  <c r="AG26" i="35"/>
  <c r="AF26" i="35"/>
  <c r="V27" i="35"/>
  <c r="AA27" i="35" s="1"/>
  <c r="G28" i="35"/>
  <c r="O27" i="35"/>
  <c r="AH27" i="35" s="1"/>
  <c r="AI27" i="35" s="1"/>
  <c r="AC21" i="35"/>
  <c r="AB21" i="35"/>
  <c r="T21" i="35"/>
  <c r="AD21" i="35"/>
  <c r="AG21" i="35"/>
  <c r="AE21" i="35"/>
  <c r="AF21" i="35"/>
  <c r="Q20" i="33"/>
  <c r="M21" i="33"/>
  <c r="AD21" i="33" s="1"/>
  <c r="AE21" i="33" s="1"/>
  <c r="S21" i="33"/>
  <c r="W21" i="33" s="1"/>
  <c r="Y20" i="33"/>
  <c r="X20" i="33"/>
  <c r="AB20" i="33"/>
  <c r="AC20" i="33"/>
  <c r="AA20" i="33"/>
  <c r="Z20" i="33"/>
  <c r="AH20" i="37" l="1"/>
  <c r="AI20" i="37" s="1"/>
  <c r="AE20" i="37"/>
  <c r="AD20" i="37"/>
  <c r="AF20" i="37"/>
  <c r="T20" i="37"/>
  <c r="AG20" i="37"/>
  <c r="AB20" i="37"/>
  <c r="AC20" i="37"/>
  <c r="G22" i="37"/>
  <c r="L21" i="37"/>
  <c r="M21" i="37" s="1"/>
  <c r="V21" i="37"/>
  <c r="AA21" i="37" s="1"/>
  <c r="O21" i="37"/>
  <c r="O23" i="36"/>
  <c r="G24" i="36"/>
  <c r="L23" i="36"/>
  <c r="M23" i="36" s="1"/>
  <c r="V23" i="36"/>
  <c r="AA23" i="36" s="1"/>
  <c r="AH22" i="36"/>
  <c r="AI22" i="36" s="1"/>
  <c r="AB22" i="36"/>
  <c r="AG22" i="36"/>
  <c r="AF22" i="36"/>
  <c r="T22" i="36"/>
  <c r="AC22" i="36"/>
  <c r="AE22" i="36"/>
  <c r="AD22" i="36"/>
  <c r="J24" i="33"/>
  <c r="K24" i="33"/>
  <c r="M19" i="38"/>
  <c r="N19" i="38" s="1"/>
  <c r="X19" i="38"/>
  <c r="AD19" i="38" s="1"/>
  <c r="G20" i="38"/>
  <c r="P19" i="38"/>
  <c r="L28" i="35"/>
  <c r="M28" i="35" s="1"/>
  <c r="AD23" i="33"/>
  <c r="AE23" i="33" s="1"/>
  <c r="X23" i="33"/>
  <c r="AA23" i="33"/>
  <c r="AB23" i="33"/>
  <c r="AC23" i="33"/>
  <c r="Y23" i="33"/>
  <c r="Q23" i="33"/>
  <c r="Z23" i="33"/>
  <c r="F25" i="33"/>
  <c r="M24" i="33"/>
  <c r="S24" i="33"/>
  <c r="W24" i="33" s="1"/>
  <c r="AD27" i="35"/>
  <c r="AB27" i="35"/>
  <c r="T27" i="35"/>
  <c r="AC27" i="35"/>
  <c r="AG27" i="35"/>
  <c r="AF27" i="35"/>
  <c r="AE27" i="35"/>
  <c r="O28" i="35"/>
  <c r="AH28" i="35" s="1"/>
  <c r="AI28" i="35" s="1"/>
  <c r="V28" i="35"/>
  <c r="AA28" i="35" s="1"/>
  <c r="G29" i="35"/>
  <c r="Q21" i="33"/>
  <c r="S22" i="33"/>
  <c r="W22" i="33" s="1"/>
  <c r="M22" i="33"/>
  <c r="AD22" i="33" s="1"/>
  <c r="AE22" i="33" s="1"/>
  <c r="X21" i="33"/>
  <c r="Y21" i="33"/>
  <c r="AC21" i="33"/>
  <c r="AB21" i="33"/>
  <c r="AA21" i="33"/>
  <c r="Z21" i="33"/>
  <c r="AH21" i="37" l="1"/>
  <c r="AI21" i="37" s="1"/>
  <c r="AD21" i="37"/>
  <c r="T21" i="37"/>
  <c r="AE21" i="37"/>
  <c r="AB21" i="37"/>
  <c r="AF21" i="37"/>
  <c r="AC21" i="37"/>
  <c r="AG21" i="37"/>
  <c r="G23" i="37"/>
  <c r="V22" i="37"/>
  <c r="AA22" i="37" s="1"/>
  <c r="L22" i="37"/>
  <c r="M22" i="37" s="1"/>
  <c r="O22" i="37"/>
  <c r="L24" i="36"/>
  <c r="M24" i="36" s="1"/>
  <c r="O24" i="36"/>
  <c r="V24" i="36"/>
  <c r="AA24" i="36" s="1"/>
  <c r="G25" i="36"/>
  <c r="AH23" i="36"/>
  <c r="AI23" i="36" s="1"/>
  <c r="AC23" i="36"/>
  <c r="T23" i="36"/>
  <c r="AD23" i="36"/>
  <c r="AG23" i="36"/>
  <c r="AF23" i="36"/>
  <c r="AB23" i="36"/>
  <c r="AE23" i="36"/>
  <c r="J25" i="33"/>
  <c r="K25" i="33" s="1"/>
  <c r="AK19" i="38"/>
  <c r="AL19" i="38" s="1"/>
  <c r="AE19" i="38"/>
  <c r="AJ19" i="38"/>
  <c r="V19" i="38"/>
  <c r="AF19" i="38"/>
  <c r="AH19" i="38"/>
  <c r="AG19" i="38"/>
  <c r="AI19" i="38"/>
  <c r="M20" i="38"/>
  <c r="N20" i="38" s="1"/>
  <c r="P20" i="38"/>
  <c r="X20" i="38"/>
  <c r="AD20" i="38" s="1"/>
  <c r="G21" i="38"/>
  <c r="L29" i="35"/>
  <c r="M29" i="35" s="1"/>
  <c r="F26" i="33"/>
  <c r="M25" i="33"/>
  <c r="S25" i="33"/>
  <c r="W25" i="33" s="1"/>
  <c r="AD24" i="33"/>
  <c r="AE24" i="33" s="1"/>
  <c r="Z24" i="33"/>
  <c r="Y24" i="33"/>
  <c r="X24" i="33"/>
  <c r="AA24" i="33"/>
  <c r="AC24" i="33"/>
  <c r="Q24" i="33"/>
  <c r="AB24" i="33"/>
  <c r="AB28" i="35"/>
  <c r="AG28" i="35"/>
  <c r="AF28" i="35"/>
  <c r="AE28" i="35"/>
  <c r="AD28" i="35"/>
  <c r="T28" i="35"/>
  <c r="AC28" i="35"/>
  <c r="V29" i="35"/>
  <c r="AA29" i="35" s="1"/>
  <c r="G30" i="35"/>
  <c r="O29" i="35"/>
  <c r="AH29" i="35" s="1"/>
  <c r="AI29" i="35" s="1"/>
  <c r="Q22" i="33"/>
  <c r="AC22" i="33"/>
  <c r="AB22" i="33"/>
  <c r="AA22" i="33"/>
  <c r="Z22" i="33"/>
  <c r="Y22" i="33"/>
  <c r="X22" i="33"/>
  <c r="G24" i="37" l="1"/>
  <c r="O23" i="37"/>
  <c r="L23" i="37"/>
  <c r="M23" i="37" s="1"/>
  <c r="V23" i="37"/>
  <c r="AA23" i="37" s="1"/>
  <c r="AH22" i="37"/>
  <c r="AI22" i="37" s="1"/>
  <c r="AB22" i="37"/>
  <c r="AF22" i="37"/>
  <c r="AG22" i="37"/>
  <c r="AD22" i="37"/>
  <c r="AE22" i="37"/>
  <c r="AC22" i="37"/>
  <c r="T22" i="37"/>
  <c r="O25" i="36"/>
  <c r="G26" i="36"/>
  <c r="L25" i="36"/>
  <c r="M25" i="36" s="1"/>
  <c r="V25" i="36"/>
  <c r="AA25" i="36" s="1"/>
  <c r="AH24" i="36"/>
  <c r="AI24" i="36" s="1"/>
  <c r="AD24" i="36"/>
  <c r="AB24" i="36"/>
  <c r="AF24" i="36"/>
  <c r="AE24" i="36"/>
  <c r="AC24" i="36"/>
  <c r="T24" i="36"/>
  <c r="AG24" i="36"/>
  <c r="J26" i="33"/>
  <c r="K26" i="33"/>
  <c r="M21" i="38"/>
  <c r="N21" i="38" s="1"/>
  <c r="X21" i="38"/>
  <c r="AD21" i="38" s="1"/>
  <c r="P21" i="38"/>
  <c r="G22" i="38"/>
  <c r="AK20" i="38"/>
  <c r="AL20" i="38" s="1"/>
  <c r="V20" i="38"/>
  <c r="AJ20" i="38"/>
  <c r="AI20" i="38"/>
  <c r="AF20" i="38"/>
  <c r="AH20" i="38"/>
  <c r="AE20" i="38"/>
  <c r="AG20" i="38"/>
  <c r="L30" i="35"/>
  <c r="M30" i="35"/>
  <c r="AD25" i="33"/>
  <c r="AE25" i="33" s="1"/>
  <c r="AA25" i="33"/>
  <c r="Z25" i="33"/>
  <c r="Q25" i="33"/>
  <c r="AB25" i="33"/>
  <c r="AC25" i="33"/>
  <c r="X25" i="33"/>
  <c r="Y25" i="33"/>
  <c r="F27" i="33"/>
  <c r="M26" i="33"/>
  <c r="S26" i="33"/>
  <c r="W26" i="33" s="1"/>
  <c r="T29" i="35"/>
  <c r="AD29" i="35"/>
  <c r="AG29" i="35"/>
  <c r="AB29" i="35"/>
  <c r="AF29" i="35"/>
  <c r="AC29" i="35"/>
  <c r="AE29" i="35"/>
  <c r="O30" i="35"/>
  <c r="AH30" i="35" s="1"/>
  <c r="AI30" i="35" s="1"/>
  <c r="G31" i="35"/>
  <c r="V30" i="35"/>
  <c r="AA30" i="35" s="1"/>
  <c r="AH23" i="37" l="1"/>
  <c r="AI23" i="37" s="1"/>
  <c r="AD23" i="37"/>
  <c r="AC23" i="37"/>
  <c r="AG23" i="37"/>
  <c r="AF23" i="37"/>
  <c r="T23" i="37"/>
  <c r="AB23" i="37"/>
  <c r="AE23" i="37"/>
  <c r="G25" i="37"/>
  <c r="O24" i="37"/>
  <c r="V24" i="37"/>
  <c r="AA24" i="37" s="1"/>
  <c r="L24" i="37"/>
  <c r="M24" i="37" s="1"/>
  <c r="G27" i="36"/>
  <c r="V26" i="36"/>
  <c r="AA26" i="36" s="1"/>
  <c r="O26" i="36"/>
  <c r="L26" i="36"/>
  <c r="M26" i="36" s="1"/>
  <c r="AH25" i="36"/>
  <c r="AI25" i="36" s="1"/>
  <c r="AB25" i="36"/>
  <c r="AE25" i="36"/>
  <c r="AD25" i="36"/>
  <c r="AC25" i="36"/>
  <c r="AF25" i="36"/>
  <c r="AG25" i="36"/>
  <c r="T25" i="36"/>
  <c r="J27" i="33"/>
  <c r="K27" i="33"/>
  <c r="M22" i="38"/>
  <c r="N22" i="38" s="1"/>
  <c r="G23" i="38"/>
  <c r="X22" i="38"/>
  <c r="AD22" i="38" s="1"/>
  <c r="P22" i="38"/>
  <c r="AK21" i="38"/>
  <c r="AL21" i="38" s="1"/>
  <c r="V21" i="38"/>
  <c r="AJ21" i="38"/>
  <c r="AI21" i="38"/>
  <c r="AH21" i="38"/>
  <c r="AE21" i="38"/>
  <c r="AG21" i="38"/>
  <c r="AF21" i="38"/>
  <c r="L31" i="35"/>
  <c r="M31" i="35" s="1"/>
  <c r="AD26" i="33"/>
  <c r="AE26" i="33" s="1"/>
  <c r="AA26" i="33"/>
  <c r="AC26" i="33"/>
  <c r="AB26" i="33"/>
  <c r="Z26" i="33"/>
  <c r="X26" i="33"/>
  <c r="Q26" i="33"/>
  <c r="Y26" i="33"/>
  <c r="F28" i="33"/>
  <c r="S27" i="33"/>
  <c r="W27" i="33" s="1"/>
  <c r="M27" i="33"/>
  <c r="V31" i="35"/>
  <c r="AA31" i="35" s="1"/>
  <c r="G32" i="35"/>
  <c r="O31" i="35"/>
  <c r="AH31" i="35" s="1"/>
  <c r="AI31" i="35" s="1"/>
  <c r="AG30" i="35"/>
  <c r="AF30" i="35"/>
  <c r="AE30" i="35"/>
  <c r="AD30" i="35"/>
  <c r="AC30" i="35"/>
  <c r="AB30" i="35"/>
  <c r="T30" i="35"/>
  <c r="G26" i="37" l="1"/>
  <c r="O25" i="37"/>
  <c r="L25" i="37"/>
  <c r="M25" i="37" s="1"/>
  <c r="V25" i="37"/>
  <c r="AA25" i="37" s="1"/>
  <c r="AH24" i="37"/>
  <c r="AI24" i="37" s="1"/>
  <c r="AD24" i="37"/>
  <c r="AC24" i="37"/>
  <c r="AG24" i="37"/>
  <c r="AE24" i="37"/>
  <c r="AF24" i="37"/>
  <c r="AB24" i="37"/>
  <c r="T24" i="37"/>
  <c r="AH26" i="36"/>
  <c r="AI26" i="36" s="1"/>
  <c r="AE26" i="36"/>
  <c r="AC26" i="36"/>
  <c r="AD26" i="36"/>
  <c r="AB26" i="36"/>
  <c r="AG26" i="36"/>
  <c r="T26" i="36"/>
  <c r="AF26" i="36"/>
  <c r="O27" i="36"/>
  <c r="L27" i="36"/>
  <c r="V27" i="36"/>
  <c r="AA27" i="36" s="1"/>
  <c r="G28" i="36"/>
  <c r="M27" i="36"/>
  <c r="J28" i="33"/>
  <c r="K28" i="33"/>
  <c r="AK22" i="38"/>
  <c r="AL22" i="38" s="1"/>
  <c r="AG22" i="38"/>
  <c r="AF22" i="38"/>
  <c r="AJ22" i="38"/>
  <c r="AE22" i="38"/>
  <c r="V22" i="38"/>
  <c r="AI22" i="38"/>
  <c r="AH22" i="38"/>
  <c r="M23" i="38"/>
  <c r="N23" i="38" s="1"/>
  <c r="G24" i="38"/>
  <c r="P23" i="38"/>
  <c r="X23" i="38"/>
  <c r="AD23" i="38" s="1"/>
  <c r="L32" i="35"/>
  <c r="M32" i="35" s="1"/>
  <c r="F29" i="33"/>
  <c r="S28" i="33"/>
  <c r="W28" i="33" s="1"/>
  <c r="M28" i="33"/>
  <c r="AD27" i="33"/>
  <c r="AE27" i="33" s="1"/>
  <c r="X27" i="33"/>
  <c r="AB27" i="33"/>
  <c r="Q27" i="33"/>
  <c r="AC27" i="33"/>
  <c r="Z27" i="33"/>
  <c r="Y27" i="33"/>
  <c r="AA27" i="33"/>
  <c r="O32" i="35"/>
  <c r="AH32" i="35" s="1"/>
  <c r="AI32" i="35" s="1"/>
  <c r="G33" i="35"/>
  <c r="V32" i="35"/>
  <c r="AA32" i="35" s="1"/>
  <c r="AC31" i="35"/>
  <c r="T31" i="35"/>
  <c r="AB31" i="35"/>
  <c r="AD31" i="35"/>
  <c r="AG31" i="35"/>
  <c r="AF31" i="35"/>
  <c r="AE31" i="35"/>
  <c r="AH25" i="37" l="1"/>
  <c r="AI25" i="37" s="1"/>
  <c r="AD25" i="37"/>
  <c r="AB25" i="37"/>
  <c r="AF25" i="37"/>
  <c r="AC25" i="37"/>
  <c r="AE25" i="37"/>
  <c r="AG25" i="37"/>
  <c r="T25" i="37"/>
  <c r="G27" i="37"/>
  <c r="V26" i="37"/>
  <c r="AA26" i="37" s="1"/>
  <c r="O26" i="37"/>
  <c r="L26" i="37"/>
  <c r="M26" i="37" s="1"/>
  <c r="AH27" i="36"/>
  <c r="AI27" i="36" s="1"/>
  <c r="AB27" i="36"/>
  <c r="AD27" i="36"/>
  <c r="T27" i="36"/>
  <c r="AC27" i="36"/>
  <c r="AG27" i="36"/>
  <c r="AF27" i="36"/>
  <c r="AE27" i="36"/>
  <c r="V28" i="36"/>
  <c r="AA28" i="36" s="1"/>
  <c r="G29" i="36"/>
  <c r="O28" i="36"/>
  <c r="L28" i="36"/>
  <c r="M28" i="36" s="1"/>
  <c r="J29" i="33"/>
  <c r="K29" i="33" s="1"/>
  <c r="AK23" i="38"/>
  <c r="AL23" i="38" s="1"/>
  <c r="AJ23" i="38"/>
  <c r="AI23" i="38"/>
  <c r="AE23" i="38"/>
  <c r="AH23" i="38"/>
  <c r="V23" i="38"/>
  <c r="AF23" i="38"/>
  <c r="AG23" i="38"/>
  <c r="P24" i="38"/>
  <c r="G25" i="38"/>
  <c r="M24" i="38"/>
  <c r="N24" i="38" s="1"/>
  <c r="X24" i="38"/>
  <c r="AD24" i="38" s="1"/>
  <c r="L33" i="35"/>
  <c r="M33" i="35" s="1"/>
  <c r="AD28" i="33"/>
  <c r="AE28" i="33" s="1"/>
  <c r="AA28" i="33"/>
  <c r="Q28" i="33"/>
  <c r="AB28" i="33"/>
  <c r="AC28" i="33"/>
  <c r="Z28" i="33"/>
  <c r="X28" i="33"/>
  <c r="Y28" i="33"/>
  <c r="F30" i="33"/>
  <c r="S29" i="33"/>
  <c r="W29" i="33" s="1"/>
  <c r="M29" i="33"/>
  <c r="V33" i="35"/>
  <c r="AA33" i="35" s="1"/>
  <c r="G34" i="35"/>
  <c r="O33" i="35"/>
  <c r="AH33" i="35" s="1"/>
  <c r="AI33" i="35" s="1"/>
  <c r="AG32" i="35"/>
  <c r="AF32" i="35"/>
  <c r="T32" i="35"/>
  <c r="AE32" i="35"/>
  <c r="AD32" i="35"/>
  <c r="AC32" i="35"/>
  <c r="AB32" i="35"/>
  <c r="AH26" i="37" l="1"/>
  <c r="AI26" i="37" s="1"/>
  <c r="AC26" i="37"/>
  <c r="T26" i="37"/>
  <c r="AB26" i="37"/>
  <c r="AD26" i="37"/>
  <c r="AE26" i="37"/>
  <c r="AF26" i="37"/>
  <c r="AG26" i="37"/>
  <c r="G28" i="37"/>
  <c r="L27" i="37"/>
  <c r="V27" i="37"/>
  <c r="AA27" i="37" s="1"/>
  <c r="O27" i="37"/>
  <c r="M27" i="37"/>
  <c r="O29" i="36"/>
  <c r="L29" i="36"/>
  <c r="M29" i="36" s="1"/>
  <c r="V29" i="36"/>
  <c r="AA29" i="36" s="1"/>
  <c r="G30" i="36"/>
  <c r="AH28" i="36"/>
  <c r="AI28" i="36" s="1"/>
  <c r="AF28" i="36"/>
  <c r="AE28" i="36"/>
  <c r="AG28" i="36"/>
  <c r="AB28" i="36"/>
  <c r="AC28" i="36"/>
  <c r="T28" i="36"/>
  <c r="AD28" i="36"/>
  <c r="J30" i="33"/>
  <c r="K30" i="33"/>
  <c r="G26" i="38"/>
  <c r="P25" i="38"/>
  <c r="M25" i="38"/>
  <c r="N25" i="38" s="1"/>
  <c r="X25" i="38"/>
  <c r="AD25" i="38" s="1"/>
  <c r="AK24" i="38"/>
  <c r="AL24" i="38" s="1"/>
  <c r="AH24" i="38"/>
  <c r="AJ24" i="38"/>
  <c r="AF24" i="38"/>
  <c r="AG24" i="38"/>
  <c r="V24" i="38"/>
  <c r="AE24" i="38"/>
  <c r="AI24" i="38"/>
  <c r="L34" i="35"/>
  <c r="M34" i="35" s="1"/>
  <c r="AD29" i="33"/>
  <c r="AE29" i="33" s="1"/>
  <c r="AA29" i="33"/>
  <c r="Q29" i="33"/>
  <c r="Y29" i="33"/>
  <c r="AB29" i="33"/>
  <c r="Z29" i="33"/>
  <c r="AC29" i="33"/>
  <c r="X29" i="33"/>
  <c r="F31" i="33"/>
  <c r="S30" i="33"/>
  <c r="W30" i="33" s="1"/>
  <c r="M30" i="33"/>
  <c r="AD33" i="35"/>
  <c r="AC33" i="35"/>
  <c r="AB33" i="35"/>
  <c r="T33" i="35"/>
  <c r="AG33" i="35"/>
  <c r="AF33" i="35"/>
  <c r="AE33" i="35"/>
  <c r="O34" i="35"/>
  <c r="AH34" i="35" s="1"/>
  <c r="AI34" i="35" s="1"/>
  <c r="V34" i="35"/>
  <c r="AA34" i="35" s="1"/>
  <c r="G35" i="35"/>
  <c r="G29" i="37" l="1"/>
  <c r="V28" i="37"/>
  <c r="AA28" i="37" s="1"/>
  <c r="O28" i="37"/>
  <c r="L28" i="37"/>
  <c r="M28" i="37" s="1"/>
  <c r="AH27" i="37"/>
  <c r="AI27" i="37" s="1"/>
  <c r="AG27" i="37"/>
  <c r="AB27" i="37"/>
  <c r="AE27" i="37"/>
  <c r="AC27" i="37"/>
  <c r="T27" i="37"/>
  <c r="AD27" i="37"/>
  <c r="AF27" i="37"/>
  <c r="V30" i="36"/>
  <c r="AA30" i="36" s="1"/>
  <c r="O30" i="36"/>
  <c r="G31" i="36"/>
  <c r="L30" i="36"/>
  <c r="M30" i="36" s="1"/>
  <c r="AH29" i="36"/>
  <c r="AI29" i="36" s="1"/>
  <c r="AF29" i="36"/>
  <c r="AC29" i="36"/>
  <c r="AG29" i="36"/>
  <c r="AE29" i="36"/>
  <c r="T29" i="36"/>
  <c r="AD29" i="36"/>
  <c r="AB29" i="36"/>
  <c r="J31" i="33"/>
  <c r="K31" i="33" s="1"/>
  <c r="AK25" i="38"/>
  <c r="AL25" i="38" s="1"/>
  <c r="AH25" i="38"/>
  <c r="AF25" i="38"/>
  <c r="AE25" i="38"/>
  <c r="AJ25" i="38"/>
  <c r="V25" i="38"/>
  <c r="AI25" i="38"/>
  <c r="AG25" i="38"/>
  <c r="P26" i="38"/>
  <c r="X26" i="38"/>
  <c r="AD26" i="38" s="1"/>
  <c r="G27" i="38"/>
  <c r="M26" i="38"/>
  <c r="N26" i="38" s="1"/>
  <c r="L35" i="35"/>
  <c r="M35" i="35" s="1"/>
  <c r="AD30" i="33"/>
  <c r="AE30" i="33" s="1"/>
  <c r="Q30" i="33"/>
  <c r="Y30" i="33"/>
  <c r="AA30" i="33"/>
  <c r="X30" i="33"/>
  <c r="AB30" i="33"/>
  <c r="AC30" i="33"/>
  <c r="Z30" i="33"/>
  <c r="F32" i="33"/>
  <c r="M31" i="33"/>
  <c r="S31" i="33"/>
  <c r="W31" i="33" s="1"/>
  <c r="V35" i="35"/>
  <c r="AA35" i="35" s="1"/>
  <c r="G36" i="35"/>
  <c r="O35" i="35"/>
  <c r="AH35" i="35" s="1"/>
  <c r="AI35" i="35" s="1"/>
  <c r="T34" i="35"/>
  <c r="AB34" i="35"/>
  <c r="AC34" i="35"/>
  <c r="AG34" i="35"/>
  <c r="AF34" i="35"/>
  <c r="AE34" i="35"/>
  <c r="AD34" i="35"/>
  <c r="AH28" i="37" l="1"/>
  <c r="AI28" i="37" s="1"/>
  <c r="AC28" i="37"/>
  <c r="AG28" i="37"/>
  <c r="AB28" i="37"/>
  <c r="AD28" i="37"/>
  <c r="AF28" i="37"/>
  <c r="AE28" i="37"/>
  <c r="T28" i="37"/>
  <c r="G30" i="37"/>
  <c r="O29" i="37"/>
  <c r="L29" i="37"/>
  <c r="M29" i="37" s="1"/>
  <c r="V29" i="37"/>
  <c r="AA29" i="37" s="1"/>
  <c r="O31" i="36"/>
  <c r="G32" i="36"/>
  <c r="V31" i="36"/>
  <c r="AA31" i="36" s="1"/>
  <c r="L31" i="36"/>
  <c r="M31" i="36" s="1"/>
  <c r="AH30" i="36"/>
  <c r="AI30" i="36" s="1"/>
  <c r="AF30" i="36"/>
  <c r="AG30" i="36"/>
  <c r="T30" i="36"/>
  <c r="AE30" i="36"/>
  <c r="AB30" i="36"/>
  <c r="AC30" i="36"/>
  <c r="AD30" i="36"/>
  <c r="J32" i="33"/>
  <c r="K32" i="33"/>
  <c r="P27" i="38"/>
  <c r="X27" i="38"/>
  <c r="AD27" i="38" s="1"/>
  <c r="G28" i="38"/>
  <c r="M27" i="38"/>
  <c r="N27" i="38" s="1"/>
  <c r="AK26" i="38"/>
  <c r="AL26" i="38" s="1"/>
  <c r="AJ26" i="38"/>
  <c r="AI26" i="38"/>
  <c r="AF26" i="38"/>
  <c r="V26" i="38"/>
  <c r="AE26" i="38"/>
  <c r="AH26" i="38"/>
  <c r="AG26" i="38"/>
  <c r="L36" i="35"/>
  <c r="M36" i="35"/>
  <c r="AD31" i="33"/>
  <c r="AE31" i="33" s="1"/>
  <c r="AB31" i="33"/>
  <c r="Z31" i="33"/>
  <c r="Y31" i="33"/>
  <c r="Q31" i="33"/>
  <c r="X31" i="33"/>
  <c r="AA31" i="33"/>
  <c r="AC31" i="33"/>
  <c r="F33" i="33"/>
  <c r="M32" i="33"/>
  <c r="S32" i="33"/>
  <c r="W32" i="33" s="1"/>
  <c r="AG35" i="35"/>
  <c r="AF35" i="35"/>
  <c r="AE35" i="35"/>
  <c r="AC35" i="35"/>
  <c r="AD35" i="35"/>
  <c r="AB35" i="35"/>
  <c r="T35" i="35"/>
  <c r="O36" i="35"/>
  <c r="AH36" i="35" s="1"/>
  <c r="AI36" i="35" s="1"/>
  <c r="G37" i="35"/>
  <c r="V36" i="35"/>
  <c r="AA36" i="35" s="1"/>
  <c r="G31" i="37" l="1"/>
  <c r="O30" i="37"/>
  <c r="V30" i="37"/>
  <c r="AA30" i="37" s="1"/>
  <c r="L30" i="37"/>
  <c r="M30" i="37" s="1"/>
  <c r="AH29" i="37"/>
  <c r="AI29" i="37" s="1"/>
  <c r="T29" i="37"/>
  <c r="AG29" i="37"/>
  <c r="AE29" i="37"/>
  <c r="AC29" i="37"/>
  <c r="AF29" i="37"/>
  <c r="AB29" i="37"/>
  <c r="AD29" i="37"/>
  <c r="G33" i="36"/>
  <c r="V32" i="36"/>
  <c r="AA32" i="36" s="1"/>
  <c r="O32" i="36"/>
  <c r="L32" i="36"/>
  <c r="M32" i="36" s="1"/>
  <c r="AH31" i="36"/>
  <c r="AI31" i="36" s="1"/>
  <c r="AF31" i="36"/>
  <c r="AG31" i="36"/>
  <c r="AD31" i="36"/>
  <c r="AE31" i="36"/>
  <c r="T31" i="36"/>
  <c r="AC31" i="36"/>
  <c r="AB31" i="36"/>
  <c r="J33" i="33"/>
  <c r="K33" i="33"/>
  <c r="X28" i="38"/>
  <c r="AD28" i="38" s="1"/>
  <c r="P28" i="38"/>
  <c r="M28" i="38"/>
  <c r="N28" i="38" s="1"/>
  <c r="G29" i="38"/>
  <c r="AK27" i="38"/>
  <c r="AL27" i="38" s="1"/>
  <c r="AJ27" i="38"/>
  <c r="AI27" i="38"/>
  <c r="AH27" i="38"/>
  <c r="V27" i="38"/>
  <c r="AF27" i="38"/>
  <c r="AE27" i="38"/>
  <c r="AG27" i="38"/>
  <c r="L37" i="35"/>
  <c r="M37" i="35"/>
  <c r="AD32" i="33"/>
  <c r="AE32" i="33" s="1"/>
  <c r="Z32" i="33"/>
  <c r="Q32" i="33"/>
  <c r="AB32" i="33"/>
  <c r="Y32" i="33"/>
  <c r="X32" i="33"/>
  <c r="AC32" i="33"/>
  <c r="AA32" i="33"/>
  <c r="F34" i="33"/>
  <c r="M33" i="33"/>
  <c r="S33" i="33"/>
  <c r="W33" i="33" s="1"/>
  <c r="V37" i="35"/>
  <c r="AA37" i="35" s="1"/>
  <c r="G38" i="35"/>
  <c r="O37" i="35"/>
  <c r="AH37" i="35" s="1"/>
  <c r="AI37" i="35" s="1"/>
  <c r="AF36" i="35"/>
  <c r="AC36" i="35"/>
  <c r="AE36" i="35"/>
  <c r="AD36" i="35"/>
  <c r="AB36" i="35"/>
  <c r="T36" i="35"/>
  <c r="AG36" i="35"/>
  <c r="AH30" i="37" l="1"/>
  <c r="AI30" i="37" s="1"/>
  <c r="AE30" i="37"/>
  <c r="AB30" i="37"/>
  <c r="T30" i="37"/>
  <c r="AC30" i="37"/>
  <c r="AF30" i="37"/>
  <c r="AD30" i="37"/>
  <c r="AG30" i="37"/>
  <c r="G32" i="37"/>
  <c r="L31" i="37"/>
  <c r="M31" i="37" s="1"/>
  <c r="O31" i="37"/>
  <c r="V31" i="37"/>
  <c r="AA31" i="37" s="1"/>
  <c r="AH32" i="36"/>
  <c r="AI32" i="36" s="1"/>
  <c r="AE32" i="36"/>
  <c r="AF32" i="36"/>
  <c r="T32" i="36"/>
  <c r="AG32" i="36"/>
  <c r="AC32" i="36"/>
  <c r="AB32" i="36"/>
  <c r="AD32" i="36"/>
  <c r="V33" i="36"/>
  <c r="AA33" i="36" s="1"/>
  <c r="L33" i="36"/>
  <c r="M33" i="36" s="1"/>
  <c r="O33" i="36"/>
  <c r="G34" i="36"/>
  <c r="J34" i="33"/>
  <c r="K34" i="33"/>
  <c r="P29" i="38"/>
  <c r="X29" i="38"/>
  <c r="AD29" i="38" s="1"/>
  <c r="M29" i="38"/>
  <c r="N29" i="38" s="1"/>
  <c r="G30" i="38"/>
  <c r="AK28" i="38"/>
  <c r="AL28" i="38" s="1"/>
  <c r="AF28" i="38"/>
  <c r="AJ28" i="38"/>
  <c r="AG28" i="38"/>
  <c r="AE28" i="38"/>
  <c r="V28" i="38"/>
  <c r="AI28" i="38"/>
  <c r="AH28" i="38"/>
  <c r="L38" i="35"/>
  <c r="M38" i="35" s="1"/>
  <c r="F35" i="33"/>
  <c r="S34" i="33"/>
  <c r="W34" i="33" s="1"/>
  <c r="M34" i="33"/>
  <c r="AD33" i="33"/>
  <c r="AE33" i="33" s="1"/>
  <c r="AC33" i="33"/>
  <c r="AB33" i="33"/>
  <c r="Q33" i="33"/>
  <c r="X33" i="33"/>
  <c r="AA33" i="33"/>
  <c r="Y33" i="33"/>
  <c r="Z33" i="33"/>
  <c r="O38" i="35"/>
  <c r="AH38" i="35" s="1"/>
  <c r="AI38" i="35" s="1"/>
  <c r="G39" i="35"/>
  <c r="V38" i="35"/>
  <c r="AA38" i="35" s="1"/>
  <c r="AD37" i="35"/>
  <c r="AC37" i="35"/>
  <c r="T37" i="35"/>
  <c r="AB37" i="35"/>
  <c r="AG37" i="35"/>
  <c r="AF37" i="35"/>
  <c r="AE37" i="35"/>
  <c r="G33" i="37" l="1"/>
  <c r="O32" i="37"/>
  <c r="L32" i="37"/>
  <c r="M32" i="37" s="1"/>
  <c r="V32" i="37"/>
  <c r="AA32" i="37" s="1"/>
  <c r="AH31" i="37"/>
  <c r="AI31" i="37" s="1"/>
  <c r="AB31" i="37"/>
  <c r="AC31" i="37"/>
  <c r="AG31" i="37"/>
  <c r="AD31" i="37"/>
  <c r="AF31" i="37"/>
  <c r="T31" i="37"/>
  <c r="AE31" i="37"/>
  <c r="AH33" i="36"/>
  <c r="AI33" i="36" s="1"/>
  <c r="AC33" i="36"/>
  <c r="AF33" i="36"/>
  <c r="T33" i="36"/>
  <c r="AB33" i="36"/>
  <c r="AE33" i="36"/>
  <c r="AD33" i="36"/>
  <c r="AG33" i="36"/>
  <c r="G35" i="36"/>
  <c r="V34" i="36"/>
  <c r="AA34" i="36" s="1"/>
  <c r="O34" i="36"/>
  <c r="L34" i="36"/>
  <c r="M34" i="36" s="1"/>
  <c r="J35" i="33"/>
  <c r="K35" i="33" s="1"/>
  <c r="P30" i="38"/>
  <c r="X30" i="38"/>
  <c r="AD30" i="38" s="1"/>
  <c r="M30" i="38"/>
  <c r="N30" i="38" s="1"/>
  <c r="G31" i="38"/>
  <c r="AK29" i="38"/>
  <c r="AL29" i="38" s="1"/>
  <c r="AI29" i="38"/>
  <c r="AF29" i="38"/>
  <c r="AE29" i="38"/>
  <c r="AJ29" i="38"/>
  <c r="AH29" i="38"/>
  <c r="AG29" i="38"/>
  <c r="V29" i="38"/>
  <c r="L39" i="35"/>
  <c r="M39" i="35"/>
  <c r="AD34" i="33"/>
  <c r="AE34" i="33" s="1"/>
  <c r="Z34" i="33"/>
  <c r="AA34" i="33"/>
  <c r="Y34" i="33"/>
  <c r="AB34" i="33"/>
  <c r="X34" i="33"/>
  <c r="Q34" i="33"/>
  <c r="AC34" i="33"/>
  <c r="F36" i="33"/>
  <c r="S35" i="33"/>
  <c r="W35" i="33" s="1"/>
  <c r="M35" i="33"/>
  <c r="V39" i="35"/>
  <c r="AA39" i="35" s="1"/>
  <c r="O39" i="35"/>
  <c r="AH39" i="35" s="1"/>
  <c r="AI39" i="35" s="1"/>
  <c r="AG38" i="35"/>
  <c r="AF38" i="35"/>
  <c r="AE38" i="35"/>
  <c r="AD38" i="35"/>
  <c r="AC38" i="35"/>
  <c r="T38" i="35"/>
  <c r="AB38" i="35"/>
  <c r="AH32" i="37" l="1"/>
  <c r="AI32" i="37" s="1"/>
  <c r="AE32" i="37"/>
  <c r="AD32" i="37"/>
  <c r="T32" i="37"/>
  <c r="AF32" i="37"/>
  <c r="AG32" i="37"/>
  <c r="AB32" i="37"/>
  <c r="AC32" i="37"/>
  <c r="G34" i="37"/>
  <c r="L33" i="37"/>
  <c r="M33" i="37" s="1"/>
  <c r="O33" i="37"/>
  <c r="V33" i="37"/>
  <c r="AA33" i="37" s="1"/>
  <c r="L35" i="36"/>
  <c r="M35" i="36" s="1"/>
  <c r="O35" i="36"/>
  <c r="V35" i="36"/>
  <c r="AA35" i="36" s="1"/>
  <c r="G36" i="36"/>
  <c r="AH34" i="36"/>
  <c r="AI34" i="36" s="1"/>
  <c r="AE34" i="36"/>
  <c r="AB34" i="36"/>
  <c r="T34" i="36"/>
  <c r="AD34" i="36"/>
  <c r="AG34" i="36"/>
  <c r="AF34" i="36"/>
  <c r="AC34" i="36"/>
  <c r="J36" i="33"/>
  <c r="K36" i="33"/>
  <c r="P31" i="38"/>
  <c r="X31" i="38"/>
  <c r="AD31" i="38" s="1"/>
  <c r="M31" i="38"/>
  <c r="N31" i="38" s="1"/>
  <c r="G32" i="38"/>
  <c r="AK30" i="38"/>
  <c r="AL30" i="38" s="1"/>
  <c r="V30" i="38"/>
  <c r="AG30" i="38"/>
  <c r="AI30" i="38"/>
  <c r="AJ30" i="38"/>
  <c r="AH30" i="38"/>
  <c r="AE30" i="38"/>
  <c r="AF30" i="38"/>
  <c r="AD35" i="33"/>
  <c r="AE35" i="33" s="1"/>
  <c r="Z35" i="33"/>
  <c r="X35" i="33"/>
  <c r="Y35" i="33"/>
  <c r="AB35" i="33"/>
  <c r="Q35" i="33"/>
  <c r="AA35" i="33"/>
  <c r="AC35" i="33"/>
  <c r="F37" i="33"/>
  <c r="S36" i="33"/>
  <c r="W36" i="33" s="1"/>
  <c r="M36" i="33"/>
  <c r="AB39" i="35"/>
  <c r="AF39" i="35"/>
  <c r="AE39" i="35"/>
  <c r="AC39" i="35"/>
  <c r="AG39" i="35"/>
  <c r="AD39" i="35"/>
  <c r="T39" i="35"/>
  <c r="AH33" i="37" l="1"/>
  <c r="AI33" i="37" s="1"/>
  <c r="AE33" i="37"/>
  <c r="AC33" i="37"/>
  <c r="AB33" i="37"/>
  <c r="T33" i="37"/>
  <c r="AF33" i="37"/>
  <c r="AD33" i="37"/>
  <c r="AG33" i="37"/>
  <c r="G35" i="37"/>
  <c r="V34" i="37"/>
  <c r="AA34" i="37" s="1"/>
  <c r="L34" i="37"/>
  <c r="M34" i="37" s="1"/>
  <c r="O34" i="37"/>
  <c r="G37" i="36"/>
  <c r="V36" i="36"/>
  <c r="AA36" i="36" s="1"/>
  <c r="O36" i="36"/>
  <c r="L36" i="36"/>
  <c r="M36" i="36" s="1"/>
  <c r="AH35" i="36"/>
  <c r="AI35" i="36" s="1"/>
  <c r="AC35" i="36"/>
  <c r="T35" i="36"/>
  <c r="AD35" i="36"/>
  <c r="AG35" i="36"/>
  <c r="AB35" i="36"/>
  <c r="AF35" i="36"/>
  <c r="AE35" i="36"/>
  <c r="J37" i="33"/>
  <c r="K37" i="33"/>
  <c r="X32" i="38"/>
  <c r="AD32" i="38" s="1"/>
  <c r="M32" i="38"/>
  <c r="N32" i="38" s="1"/>
  <c r="G33" i="38"/>
  <c r="P32" i="38"/>
  <c r="AK31" i="38"/>
  <c r="AL31" i="38" s="1"/>
  <c r="AH31" i="38"/>
  <c r="AI31" i="38"/>
  <c r="AG31" i="38"/>
  <c r="AF31" i="38"/>
  <c r="AJ31" i="38"/>
  <c r="V31" i="38"/>
  <c r="AE31" i="38"/>
  <c r="AD36" i="33"/>
  <c r="AE36" i="33" s="1"/>
  <c r="Y36" i="33"/>
  <c r="AA36" i="33"/>
  <c r="AC36" i="33"/>
  <c r="AB36" i="33"/>
  <c r="Z36" i="33"/>
  <c r="X36" i="33"/>
  <c r="Q36" i="33"/>
  <c r="F38" i="33"/>
  <c r="M37" i="33"/>
  <c r="S37" i="33"/>
  <c r="W37" i="33" s="1"/>
  <c r="AH34" i="37" l="1"/>
  <c r="AI34" i="37" s="1"/>
  <c r="AD34" i="37"/>
  <c r="AB34" i="37"/>
  <c r="AG34" i="37"/>
  <c r="T34" i="37"/>
  <c r="AE34" i="37"/>
  <c r="AC34" i="37"/>
  <c r="AF34" i="37"/>
  <c r="G36" i="37"/>
  <c r="L35" i="37"/>
  <c r="M35" i="37" s="1"/>
  <c r="O35" i="37"/>
  <c r="V35" i="37"/>
  <c r="AA35" i="37" s="1"/>
  <c r="AH36" i="36"/>
  <c r="AI36" i="36" s="1"/>
  <c r="T36" i="36"/>
  <c r="AD36" i="36"/>
  <c r="AB36" i="36"/>
  <c r="AC36" i="36"/>
  <c r="AG36" i="36"/>
  <c r="AF36" i="36"/>
  <c r="AE36" i="36"/>
  <c r="G38" i="36"/>
  <c r="V37" i="36"/>
  <c r="AA37" i="36" s="1"/>
  <c r="O37" i="36"/>
  <c r="L37" i="36"/>
  <c r="M37" i="36" s="1"/>
  <c r="J38" i="33"/>
  <c r="K38" i="33"/>
  <c r="AK32" i="38"/>
  <c r="AL32" i="38" s="1"/>
  <c r="AF32" i="38"/>
  <c r="V32" i="38"/>
  <c r="AH32" i="38"/>
  <c r="AJ32" i="38"/>
  <c r="AE32" i="38"/>
  <c r="AG32" i="38"/>
  <c r="AI32" i="38"/>
  <c r="P33" i="38"/>
  <c r="X33" i="38"/>
  <c r="AD33" i="38" s="1"/>
  <c r="G34" i="38"/>
  <c r="M33" i="38"/>
  <c r="N33" i="38" s="1"/>
  <c r="AD37" i="33"/>
  <c r="AE37" i="33" s="1"/>
  <c r="Q37" i="33"/>
  <c r="Z37" i="33"/>
  <c r="AA37" i="33"/>
  <c r="AB37" i="33"/>
  <c r="X37" i="33"/>
  <c r="Y37" i="33"/>
  <c r="AC37" i="33"/>
  <c r="F39" i="33"/>
  <c r="S38" i="33"/>
  <c r="W38" i="33" s="1"/>
  <c r="M38" i="33"/>
  <c r="AH35" i="37" l="1"/>
  <c r="AI35" i="37" s="1"/>
  <c r="T35" i="37"/>
  <c r="AG35" i="37"/>
  <c r="AE35" i="37"/>
  <c r="AD35" i="37"/>
  <c r="AF35" i="37"/>
  <c r="AC35" i="37"/>
  <c r="AB35" i="37"/>
  <c r="G37" i="37"/>
  <c r="V36" i="37"/>
  <c r="AA36" i="37" s="1"/>
  <c r="O36" i="37"/>
  <c r="L36" i="37"/>
  <c r="M36" i="37" s="1"/>
  <c r="V38" i="36"/>
  <c r="AA38" i="36" s="1"/>
  <c r="O38" i="36"/>
  <c r="G39" i="36"/>
  <c r="L38" i="36"/>
  <c r="M38" i="36" s="1"/>
  <c r="AH37" i="36"/>
  <c r="AI37" i="36" s="1"/>
  <c r="AF37" i="36"/>
  <c r="AD37" i="36"/>
  <c r="AB37" i="36"/>
  <c r="T37" i="36"/>
  <c r="AG37" i="36"/>
  <c r="AC37" i="36"/>
  <c r="AE37" i="36"/>
  <c r="J39" i="33"/>
  <c r="K39" i="33" s="1"/>
  <c r="G35" i="38"/>
  <c r="P34" i="38"/>
  <c r="M34" i="38"/>
  <c r="N34" i="38" s="1"/>
  <c r="X34" i="38"/>
  <c r="AD34" i="38" s="1"/>
  <c r="AK33" i="38"/>
  <c r="AL33" i="38" s="1"/>
  <c r="AH33" i="38"/>
  <c r="AF33" i="38"/>
  <c r="AJ33" i="38"/>
  <c r="AE33" i="38"/>
  <c r="AI33" i="38"/>
  <c r="AG33" i="38"/>
  <c r="V33" i="38"/>
  <c r="AD38" i="33"/>
  <c r="AE38" i="33" s="1"/>
  <c r="AB38" i="33"/>
  <c r="AA38" i="33"/>
  <c r="Y38" i="33"/>
  <c r="Z38" i="33"/>
  <c r="Q38" i="33"/>
  <c r="X38" i="33"/>
  <c r="AC38" i="33"/>
  <c r="M39" i="33"/>
  <c r="S39" i="33"/>
  <c r="W39" i="33" s="1"/>
  <c r="AH36" i="37" l="1"/>
  <c r="AI36" i="37" s="1"/>
  <c r="AE36" i="37"/>
  <c r="T36" i="37"/>
  <c r="AD36" i="37"/>
  <c r="AC36" i="37"/>
  <c r="AG36" i="37"/>
  <c r="AF36" i="37"/>
  <c r="AB36" i="37"/>
  <c r="G38" i="37"/>
  <c r="O37" i="37"/>
  <c r="V37" i="37"/>
  <c r="AA37" i="37" s="1"/>
  <c r="L37" i="37"/>
  <c r="M37" i="37" s="1"/>
  <c r="V39" i="36"/>
  <c r="AA39" i="36" s="1"/>
  <c r="O39" i="36"/>
  <c r="G40" i="36"/>
  <c r="L39" i="36"/>
  <c r="M39" i="36" s="1"/>
  <c r="AH38" i="36"/>
  <c r="AI38" i="36" s="1"/>
  <c r="T38" i="36"/>
  <c r="AF38" i="36"/>
  <c r="AG38" i="36"/>
  <c r="AC38" i="36"/>
  <c r="AB38" i="36"/>
  <c r="AE38" i="36"/>
  <c r="AD38" i="36"/>
  <c r="AK34" i="38"/>
  <c r="AL34" i="38" s="1"/>
  <c r="AJ34" i="38"/>
  <c r="AF34" i="38"/>
  <c r="AI34" i="38"/>
  <c r="AG34" i="38"/>
  <c r="AE34" i="38"/>
  <c r="V34" i="38"/>
  <c r="AH34" i="38"/>
  <c r="X35" i="38"/>
  <c r="AD35" i="38" s="1"/>
  <c r="M35" i="38"/>
  <c r="N35" i="38" s="1"/>
  <c r="P35" i="38"/>
  <c r="G36" i="38"/>
  <c r="AD39" i="33"/>
  <c r="AE39" i="33" s="1"/>
  <c r="AC39" i="33"/>
  <c r="Y39" i="33"/>
  <c r="X39" i="33"/>
  <c r="AA39" i="33"/>
  <c r="AB39" i="33"/>
  <c r="Z39" i="33"/>
  <c r="Q39" i="33"/>
  <c r="AH37" i="37" l="1"/>
  <c r="AI37" i="37" s="1"/>
  <c r="AC37" i="37"/>
  <c r="T37" i="37"/>
  <c r="AE37" i="37"/>
  <c r="AB37" i="37"/>
  <c r="AG37" i="37"/>
  <c r="AD37" i="37"/>
  <c r="AF37" i="37"/>
  <c r="G39" i="37"/>
  <c r="O38" i="37"/>
  <c r="V38" i="37"/>
  <c r="AA38" i="37" s="1"/>
  <c r="L38" i="37"/>
  <c r="M38" i="37" s="1"/>
  <c r="V40" i="36"/>
  <c r="AA40" i="36" s="1"/>
  <c r="O40" i="36"/>
  <c r="L40" i="36"/>
  <c r="M40" i="36" s="1"/>
  <c r="AH39" i="36"/>
  <c r="AI39" i="36" s="1"/>
  <c r="AG39" i="36"/>
  <c r="AF39" i="36"/>
  <c r="AC39" i="36"/>
  <c r="AE39" i="36"/>
  <c r="T39" i="36"/>
  <c r="AB39" i="36"/>
  <c r="AD39" i="36"/>
  <c r="AK35" i="38"/>
  <c r="AL35" i="38" s="1"/>
  <c r="AJ35" i="38"/>
  <c r="AI35" i="38"/>
  <c r="AE35" i="38"/>
  <c r="AG35" i="38"/>
  <c r="AH35" i="38"/>
  <c r="AF35" i="38"/>
  <c r="V35" i="38"/>
  <c r="X36" i="38"/>
  <c r="AD36" i="38" s="1"/>
  <c r="M36" i="38"/>
  <c r="N36" i="38" s="1"/>
  <c r="G37" i="38"/>
  <c r="P36" i="38"/>
  <c r="AH38" i="37" l="1"/>
  <c r="AI38" i="37" s="1"/>
  <c r="AE38" i="37"/>
  <c r="AC38" i="37"/>
  <c r="T38" i="37"/>
  <c r="AG38" i="37"/>
  <c r="AD38" i="37"/>
  <c r="AB38" i="37"/>
  <c r="AF38" i="37"/>
  <c r="G40" i="37"/>
  <c r="V39" i="37"/>
  <c r="AA39" i="37" s="1"/>
  <c r="L39" i="37"/>
  <c r="M39" i="37" s="1"/>
  <c r="O39" i="37"/>
  <c r="AH40" i="36"/>
  <c r="AI40" i="36" s="1"/>
  <c r="T40" i="36"/>
  <c r="AD40" i="36"/>
  <c r="AF40" i="36"/>
  <c r="AC40" i="36"/>
  <c r="AE40" i="36"/>
  <c r="AB40" i="36"/>
  <c r="AG40" i="36"/>
  <c r="AK36" i="38"/>
  <c r="AL36" i="38" s="1"/>
  <c r="AF36" i="38"/>
  <c r="AE36" i="38"/>
  <c r="AG36" i="38"/>
  <c r="AH36" i="38"/>
  <c r="AJ36" i="38"/>
  <c r="AI36" i="38"/>
  <c r="V36" i="38"/>
  <c r="X37" i="38"/>
  <c r="AD37" i="38" s="1"/>
  <c r="P37" i="38"/>
  <c r="G38" i="38"/>
  <c r="M37" i="38"/>
  <c r="N37" i="38" s="1"/>
  <c r="AH39" i="37" l="1"/>
  <c r="AI39" i="37" s="1"/>
  <c r="AG39" i="37"/>
  <c r="AF39" i="37"/>
  <c r="T39" i="37"/>
  <c r="AE39" i="37"/>
  <c r="AD39" i="37"/>
  <c r="AB39" i="37"/>
  <c r="AC39" i="37"/>
  <c r="V40" i="37"/>
  <c r="AA40" i="37" s="1"/>
  <c r="O40" i="37"/>
  <c r="L40" i="37"/>
  <c r="M40" i="37" s="1"/>
  <c r="X38" i="38"/>
  <c r="AD38" i="38" s="1"/>
  <c r="M38" i="38"/>
  <c r="N38" i="38" s="1"/>
  <c r="G39" i="38"/>
  <c r="P38" i="38"/>
  <c r="AK37" i="38"/>
  <c r="AL37" i="38" s="1"/>
  <c r="AH37" i="38"/>
  <c r="AG37" i="38"/>
  <c r="AJ37" i="38"/>
  <c r="V37" i="38"/>
  <c r="AF37" i="38"/>
  <c r="AE37" i="38"/>
  <c r="AI37" i="38"/>
  <c r="AH40" i="37" l="1"/>
  <c r="AI40" i="37" s="1"/>
  <c r="AF40" i="37"/>
  <c r="AD40" i="37"/>
  <c r="T40" i="37"/>
  <c r="AE40" i="37"/>
  <c r="AC40" i="37"/>
  <c r="AG40" i="37"/>
  <c r="AB40" i="37"/>
  <c r="X39" i="38"/>
  <c r="AD39" i="38" s="1"/>
  <c r="G40" i="38"/>
  <c r="P39" i="38"/>
  <c r="M39" i="38"/>
  <c r="N39" i="38" s="1"/>
  <c r="AK38" i="38"/>
  <c r="AL38" i="38" s="1"/>
  <c r="AG38" i="38"/>
  <c r="AI38" i="38"/>
  <c r="AF38" i="38"/>
  <c r="AE38" i="38"/>
  <c r="AJ38" i="38"/>
  <c r="AH38" i="38"/>
  <c r="V38" i="38"/>
  <c r="X40" i="38" l="1"/>
  <c r="AD40" i="38" s="1"/>
  <c r="P40" i="38"/>
  <c r="M40" i="38"/>
  <c r="N40" i="38" s="1"/>
  <c r="AK39" i="38"/>
  <c r="AL39" i="38" s="1"/>
  <c r="AJ39" i="38"/>
  <c r="AI39" i="38"/>
  <c r="AF39" i="38"/>
  <c r="AH39" i="38"/>
  <c r="AG39" i="38"/>
  <c r="AE39" i="38"/>
  <c r="V39" i="38"/>
  <c r="AK40" i="38" l="1"/>
  <c r="AL40" i="38" s="1"/>
  <c r="V40" i="38"/>
  <c r="AH40" i="38"/>
  <c r="AF40" i="38"/>
  <c r="AG40" i="38"/>
  <c r="AE40" i="38"/>
  <c r="AI40" i="38"/>
  <c r="AJ40" i="38"/>
  <c r="L4" i="15" l="1"/>
  <c r="J8" i="15" l="1"/>
  <c r="F31" i="15" l="1"/>
  <c r="F40" i="15" s="1"/>
  <c r="F16" i="15"/>
  <c r="F27" i="15" s="1"/>
  <c r="F26" i="15" l="1"/>
  <c r="F18" i="15"/>
  <c r="F19" i="15"/>
  <c r="K19" i="15" s="1"/>
  <c r="F23" i="15"/>
  <c r="F24" i="15"/>
  <c r="J24" i="15" s="1"/>
  <c r="J40" i="15"/>
  <c r="I40" i="15"/>
  <c r="K40" i="15"/>
  <c r="F39" i="15"/>
  <c r="I39" i="15" s="1"/>
  <c r="F33" i="15"/>
  <c r="I33" i="15" s="1"/>
  <c r="F36" i="15"/>
  <c r="F41" i="15"/>
  <c r="F35" i="15"/>
  <c r="I24" i="15"/>
  <c r="J26" i="15"/>
  <c r="J36" i="15"/>
  <c r="K36" i="15"/>
  <c r="I36" i="15"/>
  <c r="K23" i="15"/>
  <c r="J23" i="15"/>
  <c r="I23" i="15"/>
  <c r="F21" i="15"/>
  <c r="F25" i="15"/>
  <c r="F22" i="15"/>
  <c r="F28" i="15"/>
  <c r="F20" i="15"/>
  <c r="F34" i="15"/>
  <c r="F38" i="15"/>
  <c r="F42" i="15"/>
  <c r="F43" i="15"/>
  <c r="F37" i="15"/>
  <c r="I18" i="15" l="1"/>
  <c r="K18" i="15"/>
  <c r="K39" i="15"/>
  <c r="I35" i="15"/>
  <c r="J35" i="15"/>
  <c r="K35" i="15"/>
  <c r="K26" i="15"/>
  <c r="I26" i="15"/>
  <c r="J33" i="15"/>
  <c r="K24" i="15"/>
  <c r="J39" i="15"/>
  <c r="K41" i="15"/>
  <c r="I41" i="15"/>
  <c r="J41" i="15"/>
  <c r="J18" i="15"/>
  <c r="K33" i="15"/>
  <c r="J19" i="15"/>
  <c r="I19" i="15"/>
  <c r="J38" i="15"/>
  <c r="I38" i="15"/>
  <c r="K38" i="15"/>
  <c r="K27" i="15"/>
  <c r="I27" i="15"/>
  <c r="J27" i="15"/>
  <c r="I37" i="15"/>
  <c r="K37" i="15"/>
  <c r="J37" i="15"/>
  <c r="J34" i="15"/>
  <c r="K34" i="15"/>
  <c r="I34" i="15"/>
  <c r="J22" i="15"/>
  <c r="K22" i="15"/>
  <c r="I22" i="15"/>
  <c r="I43" i="15"/>
  <c r="K43" i="15"/>
  <c r="J43" i="15"/>
  <c r="I20" i="15"/>
  <c r="K20" i="15"/>
  <c r="J20" i="15"/>
  <c r="I25" i="15"/>
  <c r="J25" i="15"/>
  <c r="K25" i="15"/>
  <c r="J42" i="15"/>
  <c r="I42" i="15"/>
  <c r="K42" i="15"/>
  <c r="K28" i="15"/>
  <c r="I28" i="15"/>
  <c r="J28" i="15"/>
  <c r="I21" i="15"/>
  <c r="K21" i="15"/>
  <c r="J21" i="15"/>
</calcChain>
</file>

<file path=xl/sharedStrings.xml><?xml version="1.0" encoding="utf-8"?>
<sst xmlns="http://schemas.openxmlformats.org/spreadsheetml/2006/main" count="343" uniqueCount="88">
  <si>
    <t>TABELLE STIPENDI - GEHALTSAUFSTELLUNG</t>
  </si>
  <si>
    <t>LIVELLO BESOLD. STUFE</t>
  </si>
  <si>
    <t>CLASSE KLASSE</t>
  </si>
  <si>
    <t>SCATTI VORR.</t>
  </si>
  <si>
    <t>STIPENDIO GEHALT</t>
  </si>
  <si>
    <t>I.I.S.                                        S.E.Z.</t>
  </si>
  <si>
    <t>ANNUO - JÄHRLICH</t>
  </si>
  <si>
    <t>Inf./unt.</t>
  </si>
  <si>
    <t>sup./obere</t>
  </si>
  <si>
    <t>TOTALE       INSGESAMT</t>
  </si>
  <si>
    <t>7ter</t>
  </si>
  <si>
    <t>PREMIO BASE</t>
  </si>
  <si>
    <t>Ex Comp. Incentivante</t>
  </si>
  <si>
    <t>I</t>
  </si>
  <si>
    <t>Qual. Funz.</t>
  </si>
  <si>
    <t>Lit. 36.000</t>
  </si>
  <si>
    <t>II</t>
  </si>
  <si>
    <t>III</t>
  </si>
  <si>
    <t>IV</t>
  </si>
  <si>
    <t>Lit. 45.000</t>
  </si>
  <si>
    <t>V</t>
  </si>
  <si>
    <t>Lit. 52.000</t>
  </si>
  <si>
    <t>VI</t>
  </si>
  <si>
    <t>Lit. 59.000</t>
  </si>
  <si>
    <t>VII</t>
  </si>
  <si>
    <t>Lit. 69.000</t>
  </si>
  <si>
    <t>VIII</t>
  </si>
  <si>
    <t>Lit. 82.000</t>
  </si>
  <si>
    <t>IX</t>
  </si>
  <si>
    <t>Lit. 97.000</t>
  </si>
  <si>
    <t>dal/von</t>
  </si>
  <si>
    <t>7bis</t>
  </si>
  <si>
    <t>ab 01/04/2010</t>
  </si>
  <si>
    <t>% Erhöhung IIS+Gehalt</t>
  </si>
  <si>
    <t>% Erhöhung IIS</t>
  </si>
  <si>
    <t>Alt</t>
  </si>
  <si>
    <t>NEU</t>
  </si>
  <si>
    <t>ab 01/05/2017 (Ausgangsbasis 1/7/2016)</t>
  </si>
  <si>
    <t>Personale docente provinciale - Landeslehrpersonal</t>
  </si>
  <si>
    <t>ab 01/07/2016 (Ausgangsbasis 1/4/2010)</t>
  </si>
  <si>
    <t>CCI del 13.12.2019 - parte economica
BÜKV vom 13.12.2019 - wirtschaftlicher Teil</t>
  </si>
  <si>
    <t>A (C1)</t>
  </si>
  <si>
    <t>B (B2)</t>
  </si>
  <si>
    <t>C (B1)</t>
  </si>
  <si>
    <t>D (A2)</t>
  </si>
  <si>
    <t>TABELLE ZWEISPRACHIGKEIT</t>
  </si>
  <si>
    <t>A</t>
  </si>
  <si>
    <t>B</t>
  </si>
  <si>
    <t>C</t>
  </si>
  <si>
    <t>D</t>
  </si>
  <si>
    <t>/</t>
  </si>
  <si>
    <t>STRAORDINARI - ÜBERSTUNDEN</t>
  </si>
  <si>
    <t>FERIALE
ARB. TAGE</t>
  </si>
  <si>
    <t>NOTTURNO
NACHT</t>
  </si>
  <si>
    <t>FEST / NOTT.
F.T / NACHT</t>
  </si>
  <si>
    <t>STRAORDINARI - ÜBERSTUNDEN
ore amministrativi - Verwaltungsstunden</t>
  </si>
  <si>
    <t>STRAORDINARI - ÜBERSTUNDEN
ore esami - Prüfungsstunden</t>
  </si>
  <si>
    <t>INSEGNAMENTO
UNTERRICHT</t>
  </si>
  <si>
    <t>ORE AGGIUNTIVE
MEHRSTUNDEN</t>
  </si>
  <si>
    <t>MENSILE - MONATLICH</t>
  </si>
  <si>
    <t>RETRIB. PROF. DOCENTE - LEHRBERUFSZULAGE</t>
  </si>
  <si>
    <t>RETRIB. PROFESSIONALE - BERUFZULAGE</t>
  </si>
  <si>
    <t>MUSIKSCHULLEHRER</t>
  </si>
  <si>
    <t>DOCENTE DI MUSICA</t>
  </si>
  <si>
    <t>DOCENTE DI 5 ANNI DI LAUREA</t>
  </si>
  <si>
    <t>DOCENTE DI 3 ANNI DI LAUREA</t>
  </si>
  <si>
    <t xml:space="preserve">LEHRER MIT EINEM HOCHSCHULABSCHLUSS VON 5 JAHRE </t>
  </si>
  <si>
    <t>DOCENTE TECNICO PRATICO</t>
  </si>
  <si>
    <t>FACHLEHRER</t>
  </si>
  <si>
    <t>PRAXISLEHRER</t>
  </si>
  <si>
    <t>ID. LADINO - LADIENERZULAGE</t>
  </si>
  <si>
    <t>JA</t>
  </si>
  <si>
    <t>NEIN</t>
  </si>
  <si>
    <t>ID. LADINO - 
LADIENERZULAGE 11%</t>
  </si>
  <si>
    <t>NO-NEIN</t>
  </si>
  <si>
    <t xml:space="preserve">LEHRER MIT EINEM HOCHSCHULABSCHLUSS VON 3 JAHRE </t>
  </si>
  <si>
    <t>CC del 06.08.2026 - personale del sistema dell'istruzione e della formazione</t>
  </si>
  <si>
    <t>BKV vom 06.08.2026 - Personal des Bildungssystems</t>
  </si>
  <si>
    <t>campi da modificare/Zu ändernde Felder</t>
  </si>
  <si>
    <t xml:space="preserve"> INSEGNANTE APPLICAZIONE TECNICA</t>
  </si>
  <si>
    <t>13. MA - 13. MONATSGEHALT</t>
  </si>
  <si>
    <t>con requisiti -mit Vorrausetung</t>
  </si>
  <si>
    <t>senza requisiti -ohne Vorrausetung</t>
  </si>
  <si>
    <t>Avanzamento carriera ANNI - beruflicher Aufstieg JAHRE</t>
  </si>
  <si>
    <t>IND. RESPON. GRUPPI -
ZULAGE FACHGRUPPENLEITER</t>
  </si>
  <si>
    <t>BILINGUISMO  - ZWEISPRACHIKEIT</t>
  </si>
  <si>
    <t>C1 (ex A)</t>
  </si>
  <si>
    <t>B2 (ex 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</si>
</sst>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&quot;€&quot;\ #,##0.00"/>
    <numFmt numFmtId="165" formatCode="[$LTL]\ #,##0"/>
    <numFmt numFmtId="166" formatCode="_-* #,##0.00\ _€_-;\-* #,##0.00\ _€_-;_-* &quot;-&quot;??\ _€_-;_-@_-"/>
  </numFmts>
  <fonts count="23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8"/>
      <color indexed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7"/>
      <name val="Arial"/>
      <family val="2"/>
    </font>
    <font>
      <sz val="8"/>
      <color indexed="9"/>
      <name val="Arial"/>
      <family val="2"/>
    </font>
    <font>
      <sz val="9"/>
      <name val="Arial"/>
      <family val="2"/>
    </font>
    <font>
      <i/>
      <sz val="8"/>
      <color indexed="9"/>
      <name val="Arial"/>
      <family val="2"/>
    </font>
    <font>
      <sz val="8"/>
      <color theme="0"/>
      <name val="Arial"/>
      <family val="2"/>
    </font>
    <font>
      <b/>
      <sz val="8"/>
      <color rgb="FFFF0000"/>
      <name val="Arial"/>
      <family val="2"/>
    </font>
    <font>
      <sz val="8"/>
      <color rgb="FFFF0000"/>
      <name val="Arial"/>
      <family val="2"/>
    </font>
    <font>
      <sz val="8"/>
      <color theme="2" tint="-0.249977111117893"/>
      <name val="Arial"/>
      <family val="2"/>
    </font>
    <font>
      <sz val="18"/>
      <name val="Arial"/>
      <family val="2"/>
    </font>
    <font>
      <b/>
      <sz val="10"/>
      <color rgb="FFFF0000"/>
      <name val="Arial"/>
      <family val="2"/>
    </font>
    <font>
      <b/>
      <sz val="11"/>
      <color theme="0"/>
      <name val="Arial"/>
      <family val="2"/>
    </font>
    <font>
      <b/>
      <sz val="1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b/>
      <sz val="18"/>
      <name val="Arial"/>
      <family val="2"/>
    </font>
    <font>
      <b/>
      <sz val="7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8BFB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93">
    <xf numFmtId="0" fontId="0" fillId="0" borderId="0" xfId="0"/>
    <xf numFmtId="0" fontId="6" fillId="0" borderId="2" xfId="0" applyFont="1" applyBorder="1"/>
    <xf numFmtId="0" fontId="6" fillId="0" borderId="3" xfId="0" applyFont="1" applyBorder="1"/>
    <xf numFmtId="0" fontId="6" fillId="0" borderId="4" xfId="0" applyFont="1" applyBorder="1"/>
    <xf numFmtId="0" fontId="6" fillId="0" borderId="0" xfId="0" applyFont="1"/>
    <xf numFmtId="0" fontId="6" fillId="0" borderId="1" xfId="0" applyFont="1" applyBorder="1"/>
    <xf numFmtId="3" fontId="5" fillId="0" borderId="0" xfId="0" applyNumberFormat="1" applyFont="1"/>
    <xf numFmtId="3" fontId="5" fillId="0" borderId="0" xfId="0" applyNumberFormat="1" applyFont="1" applyAlignment="1">
      <alignment horizontal="center"/>
    </xf>
    <xf numFmtId="3" fontId="5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 wrapText="1"/>
    </xf>
    <xf numFmtId="3" fontId="5" fillId="0" borderId="1" xfId="0" applyNumberFormat="1" applyFont="1" applyBorder="1" applyAlignment="1">
      <alignment horizontal="center"/>
    </xf>
    <xf numFmtId="3" fontId="5" fillId="0" borderId="0" xfId="0" applyNumberFormat="1" applyFont="1" applyAlignment="1">
      <alignment horizontal="center" vertical="top"/>
    </xf>
    <xf numFmtId="3" fontId="5" fillId="0" borderId="0" xfId="0" applyNumberFormat="1" applyFont="1" applyAlignment="1">
      <alignment vertical="top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3" fontId="8" fillId="0" borderId="0" xfId="0" applyNumberFormat="1" applyFont="1" applyAlignment="1">
      <alignment horizontal="center"/>
    </xf>
    <xf numFmtId="3" fontId="5" fillId="2" borderId="1" xfId="0" applyNumberFormat="1" applyFont="1" applyFill="1" applyBorder="1" applyAlignment="1">
      <alignment horizontal="center"/>
    </xf>
    <xf numFmtId="4" fontId="5" fillId="0" borderId="0" xfId="0" applyNumberFormat="1" applyFont="1" applyAlignment="1">
      <alignment horizontal="center"/>
    </xf>
    <xf numFmtId="4" fontId="5" fillId="0" borderId="1" xfId="0" applyNumberFormat="1" applyFont="1" applyBorder="1" applyAlignment="1">
      <alignment horizontal="center"/>
    </xf>
    <xf numFmtId="43" fontId="5" fillId="0" borderId="1" xfId="1" applyFont="1" applyBorder="1" applyProtection="1"/>
    <xf numFmtId="10" fontId="0" fillId="0" borderId="0" xfId="0" applyNumberFormat="1"/>
    <xf numFmtId="10" fontId="2" fillId="0" borderId="1" xfId="0" applyNumberFormat="1" applyFont="1" applyBorder="1"/>
    <xf numFmtId="0" fontId="2" fillId="3" borderId="1" xfId="0" applyFont="1" applyFill="1" applyBorder="1"/>
    <xf numFmtId="0" fontId="2" fillId="0" borderId="0" xfId="0" applyFont="1" applyAlignment="1">
      <alignment horizontal="center"/>
    </xf>
    <xf numFmtId="0" fontId="9" fillId="0" borderId="0" xfId="0" applyFont="1"/>
    <xf numFmtId="4" fontId="5" fillId="0" borderId="1" xfId="0" applyNumberFormat="1" applyFont="1" applyBorder="1" applyAlignment="1">
      <alignment horizontal="right" indent="1"/>
    </xf>
    <xf numFmtId="4" fontId="8" fillId="0" borderId="0" xfId="0" applyNumberFormat="1" applyFont="1" applyAlignment="1">
      <alignment horizontal="right" indent="1"/>
    </xf>
    <xf numFmtId="3" fontId="10" fillId="0" borderId="0" xfId="0" applyNumberFormat="1" applyFont="1" applyAlignment="1">
      <alignment horizontal="center"/>
    </xf>
    <xf numFmtId="4" fontId="0" fillId="0" borderId="0" xfId="0" applyNumberFormat="1"/>
    <xf numFmtId="4" fontId="5" fillId="3" borderId="1" xfId="0" applyNumberFormat="1" applyFont="1" applyFill="1" applyBorder="1" applyAlignment="1">
      <alignment horizontal="right" indent="1"/>
    </xf>
    <xf numFmtId="9" fontId="0" fillId="0" borderId="0" xfId="0" applyNumberFormat="1"/>
    <xf numFmtId="10" fontId="2" fillId="0" borderId="0" xfId="0" applyNumberFormat="1" applyFont="1"/>
    <xf numFmtId="14" fontId="0" fillId="0" borderId="0" xfId="0" applyNumberFormat="1"/>
    <xf numFmtId="0" fontId="0" fillId="0" borderId="0" xfId="0" applyAlignment="1">
      <alignment wrapText="1"/>
    </xf>
    <xf numFmtId="0" fontId="11" fillId="0" borderId="0" xfId="0" applyFont="1"/>
    <xf numFmtId="0" fontId="1" fillId="0" borderId="1" xfId="0" applyFont="1" applyBorder="1"/>
    <xf numFmtId="4" fontId="0" fillId="0" borderId="1" xfId="0" applyNumberFormat="1" applyBorder="1"/>
    <xf numFmtId="10" fontId="8" fillId="0" borderId="0" xfId="2" applyNumberFormat="1" applyFont="1" applyBorder="1" applyAlignment="1" applyProtection="1">
      <alignment horizontal="center"/>
    </xf>
    <xf numFmtId="4" fontId="8" fillId="0" borderId="0" xfId="2" applyNumberFormat="1" applyFont="1" applyBorder="1" applyAlignment="1" applyProtection="1">
      <alignment horizontal="center"/>
    </xf>
    <xf numFmtId="3" fontId="11" fillId="0" borderId="0" xfId="0" applyNumberFormat="1" applyFont="1" applyAlignment="1">
      <alignment horizontal="center"/>
    </xf>
    <xf numFmtId="0" fontId="1" fillId="0" borderId="0" xfId="0" applyFont="1"/>
    <xf numFmtId="43" fontId="2" fillId="0" borderId="1" xfId="1" applyFont="1" applyFill="1" applyBorder="1" applyProtection="1"/>
    <xf numFmtId="43" fontId="5" fillId="0" borderId="11" xfId="1" applyFont="1" applyBorder="1" applyProtection="1"/>
    <xf numFmtId="43" fontId="4" fillId="0" borderId="12" xfId="1" applyFont="1" applyBorder="1" applyProtection="1"/>
    <xf numFmtId="43" fontId="5" fillId="0" borderId="13" xfId="1" applyFont="1" applyBorder="1" applyProtection="1"/>
    <xf numFmtId="43" fontId="5" fillId="0" borderId="14" xfId="1" applyFont="1" applyBorder="1" applyProtection="1"/>
    <xf numFmtId="43" fontId="4" fillId="0" borderId="15" xfId="1" applyFont="1" applyBorder="1" applyProtection="1"/>
    <xf numFmtId="3" fontId="5" fillId="0" borderId="2" xfId="0" applyNumberFormat="1" applyFont="1" applyBorder="1" applyAlignment="1">
      <alignment horizontal="center"/>
    </xf>
    <xf numFmtId="43" fontId="3" fillId="0" borderId="11" xfId="1" applyFont="1" applyFill="1" applyBorder="1" applyProtection="1"/>
    <xf numFmtId="43" fontId="5" fillId="0" borderId="11" xfId="1" applyFont="1" applyFill="1" applyBorder="1" applyProtection="1"/>
    <xf numFmtId="43" fontId="2" fillId="0" borderId="14" xfId="1" applyFont="1" applyFill="1" applyBorder="1" applyProtection="1"/>
    <xf numFmtId="4" fontId="5" fillId="0" borderId="11" xfId="0" applyNumberFormat="1" applyFont="1" applyBorder="1" applyAlignment="1">
      <alignment horizontal="center"/>
    </xf>
    <xf numFmtId="4" fontId="5" fillId="0" borderId="12" xfId="0" applyNumberFormat="1" applyFont="1" applyBorder="1" applyAlignment="1">
      <alignment horizontal="center"/>
    </xf>
    <xf numFmtId="4" fontId="5" fillId="0" borderId="13" xfId="0" applyNumberFormat="1" applyFont="1" applyBorder="1" applyAlignment="1">
      <alignment horizontal="center"/>
    </xf>
    <xf numFmtId="4" fontId="5" fillId="0" borderId="14" xfId="0" applyNumberFormat="1" applyFont="1" applyBorder="1" applyAlignment="1">
      <alignment horizontal="center"/>
    </xf>
    <xf numFmtId="4" fontId="5" fillId="0" borderId="15" xfId="0" applyNumberFormat="1" applyFont="1" applyBorder="1" applyAlignment="1">
      <alignment horizontal="center"/>
    </xf>
    <xf numFmtId="43" fontId="4" fillId="0" borderId="25" xfId="1" applyFont="1" applyBorder="1" applyProtection="1"/>
    <xf numFmtId="4" fontId="5" fillId="0" borderId="23" xfId="0" applyNumberFormat="1" applyFont="1" applyBorder="1" applyAlignment="1">
      <alignment horizontal="center"/>
    </xf>
    <xf numFmtId="4" fontId="5" fillId="0" borderId="25" xfId="0" applyNumberFormat="1" applyFont="1" applyBorder="1" applyAlignment="1">
      <alignment horizontal="center"/>
    </xf>
    <xf numFmtId="3" fontId="5" fillId="0" borderId="24" xfId="0" applyNumberFormat="1" applyFont="1" applyBorder="1" applyAlignment="1">
      <alignment horizontal="center"/>
    </xf>
    <xf numFmtId="3" fontId="5" fillId="0" borderId="9" xfId="0" applyNumberFormat="1" applyFont="1" applyBorder="1" applyAlignment="1">
      <alignment horizontal="center"/>
    </xf>
    <xf numFmtId="4" fontId="5" fillId="0" borderId="12" xfId="0" applyNumberFormat="1" applyFont="1" applyBorder="1" applyAlignment="1">
      <alignment horizontal="center" vertical="center"/>
    </xf>
    <xf numFmtId="4" fontId="5" fillId="0" borderId="15" xfId="0" applyNumberFormat="1" applyFont="1" applyBorder="1" applyAlignment="1">
      <alignment horizontal="center" vertical="center"/>
    </xf>
    <xf numFmtId="4" fontId="5" fillId="0" borderId="33" xfId="0" applyNumberFormat="1" applyFont="1" applyBorder="1" applyAlignment="1">
      <alignment horizontal="center"/>
    </xf>
    <xf numFmtId="3" fontId="2" fillId="5" borderId="0" xfId="0" applyNumberFormat="1" applyFont="1" applyFill="1" applyAlignment="1">
      <alignment horizontal="center" vertical="center" wrapText="1"/>
    </xf>
    <xf numFmtId="4" fontId="5" fillId="0" borderId="11" xfId="1" applyNumberFormat="1" applyFont="1" applyBorder="1" applyProtection="1"/>
    <xf numFmtId="4" fontId="5" fillId="0" borderId="1" xfId="1" applyNumberFormat="1" applyFont="1" applyBorder="1" applyProtection="1"/>
    <xf numFmtId="4" fontId="5" fillId="0" borderId="13" xfId="1" applyNumberFormat="1" applyFont="1" applyBorder="1" applyProtection="1"/>
    <xf numFmtId="4" fontId="5" fillId="0" borderId="14" xfId="1" applyNumberFormat="1" applyFont="1" applyBorder="1" applyProtection="1"/>
    <xf numFmtId="43" fontId="4" fillId="0" borderId="45" xfId="1" applyFont="1" applyBorder="1" applyProtection="1"/>
    <xf numFmtId="3" fontId="6" fillId="0" borderId="0" xfId="0" applyNumberFormat="1" applyFont="1" applyAlignment="1">
      <alignment horizontal="center" vertical="center"/>
    </xf>
    <xf numFmtId="43" fontId="2" fillId="0" borderId="24" xfId="1" applyFont="1" applyFill="1" applyBorder="1" applyProtection="1"/>
    <xf numFmtId="43" fontId="13" fillId="0" borderId="23" xfId="1" applyFont="1" applyFill="1" applyBorder="1" applyProtection="1"/>
    <xf numFmtId="43" fontId="5" fillId="0" borderId="31" xfId="1" applyFont="1" applyBorder="1" applyProtection="1"/>
    <xf numFmtId="43" fontId="5" fillId="0" borderId="51" xfId="1" applyFont="1" applyBorder="1" applyProtection="1"/>
    <xf numFmtId="43" fontId="4" fillId="0" borderId="37" xfId="1" applyFont="1" applyBorder="1" applyProtection="1"/>
    <xf numFmtId="4" fontId="5" fillId="0" borderId="31" xfId="1" applyNumberFormat="1" applyFont="1" applyBorder="1" applyProtection="1"/>
    <xf numFmtId="4" fontId="5" fillId="0" borderId="51" xfId="1" applyNumberFormat="1" applyFont="1" applyBorder="1" applyProtection="1"/>
    <xf numFmtId="4" fontId="5" fillId="0" borderId="31" xfId="0" applyNumberFormat="1" applyFont="1" applyBorder="1" applyAlignment="1">
      <alignment horizontal="center"/>
    </xf>
    <xf numFmtId="4" fontId="5" fillId="0" borderId="51" xfId="0" applyNumberFormat="1" applyFont="1" applyBorder="1" applyAlignment="1">
      <alignment horizontal="center"/>
    </xf>
    <xf numFmtId="4" fontId="5" fillId="0" borderId="37" xfId="0" applyNumberFormat="1" applyFont="1" applyBorder="1" applyAlignment="1">
      <alignment horizontal="center"/>
    </xf>
    <xf numFmtId="3" fontId="7" fillId="0" borderId="0" xfId="0" applyNumberFormat="1" applyFont="1" applyAlignment="1">
      <alignment horizontal="center" vertical="center"/>
    </xf>
    <xf numFmtId="3" fontId="7" fillId="0" borderId="0" xfId="0" applyNumberFormat="1" applyFont="1" applyAlignment="1">
      <alignment horizontal="center" vertical="center" wrapText="1"/>
    </xf>
    <xf numFmtId="4" fontId="5" fillId="0" borderId="23" xfId="0" applyNumberFormat="1" applyFont="1" applyBorder="1" applyAlignment="1">
      <alignment horizontal="center" vertical="center"/>
    </xf>
    <xf numFmtId="4" fontId="5" fillId="0" borderId="25" xfId="0" applyNumberFormat="1" applyFont="1" applyBorder="1" applyAlignment="1">
      <alignment horizontal="center" vertical="center"/>
    </xf>
    <xf numFmtId="3" fontId="7" fillId="0" borderId="24" xfId="0" applyNumberFormat="1" applyFont="1" applyBorder="1" applyAlignment="1">
      <alignment horizontal="center" vertical="center" wrapText="1"/>
    </xf>
    <xf numFmtId="4" fontId="5" fillId="0" borderId="33" xfId="0" applyNumberFormat="1" applyFont="1" applyBorder="1" applyAlignment="1">
      <alignment horizontal="center" vertical="center"/>
    </xf>
    <xf numFmtId="3" fontId="15" fillId="0" borderId="0" xfId="0" applyNumberFormat="1" applyFont="1" applyAlignment="1">
      <alignment vertical="center"/>
    </xf>
    <xf numFmtId="3" fontId="6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14" fontId="16" fillId="0" borderId="0" xfId="0" applyNumberFormat="1" applyFont="1" applyAlignment="1">
      <alignment vertical="center"/>
    </xf>
    <xf numFmtId="0" fontId="4" fillId="0" borderId="0" xfId="0" applyFont="1" applyAlignment="1">
      <alignment wrapText="1"/>
    </xf>
    <xf numFmtId="3" fontId="1" fillId="0" borderId="0" xfId="0" applyNumberFormat="1" applyFont="1" applyAlignment="1">
      <alignment horizontal="center" vertical="center"/>
    </xf>
    <xf numFmtId="43" fontId="2" fillId="0" borderId="9" xfId="1" applyFont="1" applyFill="1" applyBorder="1" applyProtection="1"/>
    <xf numFmtId="43" fontId="2" fillId="0" borderId="46" xfId="1" applyFont="1" applyFill="1" applyBorder="1" applyProtection="1"/>
    <xf numFmtId="3" fontId="4" fillId="0" borderId="0" xfId="0" applyNumberFormat="1" applyFont="1"/>
    <xf numFmtId="3" fontId="5" fillId="0" borderId="30" xfId="0" applyNumberFormat="1" applyFont="1" applyBorder="1"/>
    <xf numFmtId="14" fontId="12" fillId="0" borderId="0" xfId="0" applyNumberFormat="1" applyFont="1"/>
    <xf numFmtId="4" fontId="2" fillId="0" borderId="1" xfId="0" applyNumberFormat="1" applyFont="1" applyBorder="1"/>
    <xf numFmtId="0" fontId="2" fillId="0" borderId="1" xfId="0" applyFont="1" applyBorder="1" applyAlignment="1">
      <alignment horizontal="center"/>
    </xf>
    <xf numFmtId="9" fontId="2" fillId="0" borderId="1" xfId="0" applyNumberFormat="1" applyFont="1" applyBorder="1" applyAlignment="1">
      <alignment horizontal="center"/>
    </xf>
    <xf numFmtId="4" fontId="4" fillId="0" borderId="37" xfId="1" applyNumberFormat="1" applyFont="1" applyBorder="1" applyProtection="1"/>
    <xf numFmtId="4" fontId="4" fillId="0" borderId="12" xfId="1" applyNumberFormat="1" applyFont="1" applyBorder="1" applyProtection="1"/>
    <xf numFmtId="4" fontId="4" fillId="0" borderId="15" xfId="1" applyNumberFormat="1" applyFont="1" applyBorder="1" applyProtection="1"/>
    <xf numFmtId="4" fontId="2" fillId="8" borderId="1" xfId="0" applyNumberFormat="1" applyFont="1" applyFill="1" applyBorder="1"/>
    <xf numFmtId="0" fontId="2" fillId="0" borderId="2" xfId="0" applyFont="1" applyBorder="1" applyAlignment="1">
      <alignment horizontal="center"/>
    </xf>
    <xf numFmtId="4" fontId="13" fillId="0" borderId="11" xfId="0" applyNumberFormat="1" applyFont="1" applyBorder="1"/>
    <xf numFmtId="4" fontId="2" fillId="0" borderId="11" xfId="0" applyNumberFormat="1" applyFont="1" applyBorder="1"/>
    <xf numFmtId="4" fontId="2" fillId="0" borderId="14" xfId="0" applyNumberFormat="1" applyFont="1" applyBorder="1"/>
    <xf numFmtId="3" fontId="5" fillId="0" borderId="0" xfId="0" applyNumberFormat="1" applyFont="1" applyAlignment="1">
      <alignment horizontal="center" vertical="center"/>
    </xf>
    <xf numFmtId="3" fontId="11" fillId="0" borderId="24" xfId="0" applyNumberFormat="1" applyFont="1" applyBorder="1" applyAlignment="1">
      <alignment horizontal="center"/>
    </xf>
    <xf numFmtId="3" fontId="11" fillId="0" borderId="9" xfId="0" applyNumberFormat="1" applyFont="1" applyBorder="1" applyAlignment="1">
      <alignment horizontal="center"/>
    </xf>
    <xf numFmtId="43" fontId="11" fillId="0" borderId="23" xfId="1" applyFont="1" applyFill="1" applyBorder="1" applyProtection="1"/>
    <xf numFmtId="43" fontId="11" fillId="0" borderId="24" xfId="1" applyFont="1" applyFill="1" applyBorder="1" applyProtection="1"/>
    <xf numFmtId="43" fontId="11" fillId="0" borderId="9" xfId="1" applyFont="1" applyFill="1" applyBorder="1" applyProtection="1"/>
    <xf numFmtId="43" fontId="20" fillId="0" borderId="25" xfId="1" applyFont="1" applyFill="1" applyBorder="1" applyProtection="1"/>
    <xf numFmtId="43" fontId="11" fillId="0" borderId="31" xfId="1" applyFont="1" applyFill="1" applyBorder="1" applyProtection="1"/>
    <xf numFmtId="43" fontId="11" fillId="0" borderId="51" xfId="1" applyFont="1" applyFill="1" applyBorder="1" applyProtection="1"/>
    <xf numFmtId="43" fontId="20" fillId="0" borderId="37" xfId="1" applyFont="1" applyFill="1" applyBorder="1" applyProtection="1"/>
    <xf numFmtId="4" fontId="11" fillId="0" borderId="31" xfId="1" applyNumberFormat="1" applyFont="1" applyFill="1" applyBorder="1" applyProtection="1"/>
    <xf numFmtId="4" fontId="11" fillId="0" borderId="51" xfId="1" applyNumberFormat="1" applyFont="1" applyFill="1" applyBorder="1" applyProtection="1"/>
    <xf numFmtId="4" fontId="20" fillId="0" borderId="37" xfId="1" applyNumberFormat="1" applyFont="1" applyFill="1" applyBorder="1" applyProtection="1"/>
    <xf numFmtId="4" fontId="11" fillId="0" borderId="31" xfId="0" applyNumberFormat="1" applyFont="1" applyBorder="1" applyAlignment="1">
      <alignment horizontal="center"/>
    </xf>
    <xf numFmtId="4" fontId="11" fillId="0" borderId="51" xfId="0" applyNumberFormat="1" applyFont="1" applyBorder="1" applyAlignment="1">
      <alignment horizontal="center"/>
    </xf>
    <xf numFmtId="4" fontId="11" fillId="0" borderId="37" xfId="0" applyNumberFormat="1" applyFont="1" applyBorder="1" applyAlignment="1">
      <alignment horizontal="center"/>
    </xf>
    <xf numFmtId="4" fontId="11" fillId="0" borderId="23" xfId="0" applyNumberFormat="1" applyFont="1" applyBorder="1" applyAlignment="1">
      <alignment horizontal="center"/>
    </xf>
    <xf numFmtId="3" fontId="19" fillId="5" borderId="26" xfId="0" applyNumberFormat="1" applyFont="1" applyFill="1" applyBorder="1" applyAlignment="1">
      <alignment horizontal="center" vertical="center" wrapText="1"/>
    </xf>
    <xf numFmtId="3" fontId="21" fillId="0" borderId="0" xfId="0" applyNumberFormat="1" applyFont="1" applyAlignment="1">
      <alignment vertical="center"/>
    </xf>
    <xf numFmtId="3" fontId="22" fillId="5" borderId="14" xfId="0" applyNumberFormat="1" applyFont="1" applyFill="1" applyBorder="1" applyAlignment="1">
      <alignment horizontal="center" vertical="center" wrapText="1"/>
    </xf>
    <xf numFmtId="4" fontId="11" fillId="0" borderId="25" xfId="0" applyNumberFormat="1" applyFont="1" applyBorder="1" applyAlignment="1">
      <alignment horizontal="center"/>
    </xf>
    <xf numFmtId="3" fontId="2" fillId="0" borderId="0" xfId="0" applyNumberFormat="1" applyFont="1" applyAlignment="1">
      <alignment horizontal="center"/>
    </xf>
    <xf numFmtId="3" fontId="2" fillId="0" borderId="0" xfId="0" applyNumberFormat="1" applyFont="1"/>
    <xf numFmtId="43" fontId="4" fillId="0" borderId="25" xfId="1" applyFont="1" applyFill="1" applyBorder="1" applyProtection="1"/>
    <xf numFmtId="43" fontId="4" fillId="0" borderId="45" xfId="1" applyFont="1" applyFill="1" applyBorder="1" applyProtection="1"/>
    <xf numFmtId="3" fontId="2" fillId="0" borderId="0" xfId="0" applyNumberFormat="1" applyFont="1" applyAlignment="1">
      <alignment horizontal="center" vertical="top"/>
    </xf>
    <xf numFmtId="3" fontId="5" fillId="0" borderId="23" xfId="0" applyNumberFormat="1" applyFont="1" applyBorder="1" applyAlignment="1">
      <alignment horizontal="center"/>
    </xf>
    <xf numFmtId="9" fontId="5" fillId="0" borderId="11" xfId="2" applyFont="1" applyBorder="1" applyAlignment="1" applyProtection="1">
      <alignment horizontal="center"/>
    </xf>
    <xf numFmtId="3" fontId="5" fillId="0" borderId="11" xfId="0" applyNumberFormat="1" applyFont="1" applyBorder="1" applyAlignment="1">
      <alignment horizontal="center"/>
    </xf>
    <xf numFmtId="3" fontId="5" fillId="0" borderId="11" xfId="0" applyNumberFormat="1" applyFont="1" applyBorder="1"/>
    <xf numFmtId="3" fontId="5" fillId="0" borderId="13" xfId="0" applyNumberFormat="1" applyFont="1" applyBorder="1"/>
    <xf numFmtId="3" fontId="5" fillId="0" borderId="14" xfId="0" applyNumberFormat="1" applyFont="1" applyBorder="1" applyAlignment="1">
      <alignment horizontal="center"/>
    </xf>
    <xf numFmtId="3" fontId="5" fillId="0" borderId="16" xfId="0" applyNumberFormat="1" applyFont="1" applyBorder="1" applyAlignment="1">
      <alignment horizontal="center"/>
    </xf>
    <xf numFmtId="9" fontId="5" fillId="0" borderId="11" xfId="2" applyFont="1" applyFill="1" applyBorder="1" applyAlignment="1" applyProtection="1">
      <alignment horizontal="center"/>
    </xf>
    <xf numFmtId="3" fontId="2" fillId="0" borderId="12" xfId="0" applyNumberFormat="1" applyFont="1" applyBorder="1" applyAlignment="1">
      <alignment horizontal="center"/>
    </xf>
    <xf numFmtId="3" fontId="2" fillId="0" borderId="11" xfId="0" applyNumberFormat="1" applyFont="1" applyBorder="1" applyAlignment="1">
      <alignment horizontal="center"/>
    </xf>
    <xf numFmtId="3" fontId="2" fillId="0" borderId="13" xfId="0" applyNumberFormat="1" applyFont="1" applyBorder="1" applyAlignment="1">
      <alignment horizontal="center"/>
    </xf>
    <xf numFmtId="3" fontId="2" fillId="0" borderId="15" xfId="0" applyNumberFormat="1" applyFont="1" applyBorder="1" applyAlignment="1">
      <alignment horizontal="center"/>
    </xf>
    <xf numFmtId="3" fontId="2" fillId="0" borderId="25" xfId="0" applyNumberFormat="1" applyFont="1" applyBorder="1" applyAlignment="1">
      <alignment horizontal="center"/>
    </xf>
    <xf numFmtId="3" fontId="2" fillId="0" borderId="61" xfId="0" applyNumberFormat="1" applyFont="1" applyBorder="1" applyAlignment="1">
      <alignment horizontal="center"/>
    </xf>
    <xf numFmtId="3" fontId="2" fillId="0" borderId="60" xfId="0" applyNumberFormat="1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4" fontId="2" fillId="0" borderId="13" xfId="0" applyNumberFormat="1" applyFont="1" applyBorder="1"/>
    <xf numFmtId="3" fontId="7" fillId="0" borderId="51" xfId="0" applyNumberFormat="1" applyFont="1" applyBorder="1" applyAlignment="1">
      <alignment horizontal="center" vertical="center" wrapText="1"/>
    </xf>
    <xf numFmtId="43" fontId="13" fillId="0" borderId="9" xfId="1" applyFont="1" applyFill="1" applyBorder="1" applyAlignment="1" applyProtection="1"/>
    <xf numFmtId="43" fontId="13" fillId="0" borderId="46" xfId="1" applyFont="1" applyFill="1" applyBorder="1" applyAlignment="1" applyProtection="1"/>
    <xf numFmtId="3" fontId="2" fillId="0" borderId="0" xfId="0" applyNumberFormat="1" applyFont="1" applyAlignment="1">
      <alignment vertical="top" wrapText="1"/>
    </xf>
    <xf numFmtId="166" fontId="13" fillId="0" borderId="9" xfId="1" applyNumberFormat="1" applyFont="1" applyBorder="1" applyProtection="1"/>
    <xf numFmtId="166" fontId="13" fillId="0" borderId="46" xfId="1" applyNumberFormat="1" applyFont="1" applyBorder="1" applyProtection="1"/>
    <xf numFmtId="43" fontId="13" fillId="0" borderId="24" xfId="1" applyFont="1" applyBorder="1" applyProtection="1"/>
    <xf numFmtId="43" fontId="13" fillId="0" borderId="44" xfId="1" applyFont="1" applyBorder="1" applyProtection="1"/>
    <xf numFmtId="166" fontId="13" fillId="0" borderId="24" xfId="1" applyNumberFormat="1" applyFont="1" applyBorder="1" applyProtection="1"/>
    <xf numFmtId="166" fontId="13" fillId="0" borderId="44" xfId="1" applyNumberFormat="1" applyFont="1" applyBorder="1" applyProtection="1"/>
    <xf numFmtId="0" fontId="4" fillId="0" borderId="0" xfId="0" applyFont="1" applyAlignment="1">
      <alignment vertical="center" wrapText="1"/>
    </xf>
    <xf numFmtId="43" fontId="11" fillId="8" borderId="9" xfId="1" applyFont="1" applyFill="1" applyBorder="1" applyAlignment="1" applyProtection="1"/>
    <xf numFmtId="166" fontId="11" fillId="8" borderId="9" xfId="1" applyNumberFormat="1" applyFont="1" applyFill="1" applyBorder="1" applyProtection="1"/>
    <xf numFmtId="166" fontId="11" fillId="0" borderId="24" xfId="1" applyNumberFormat="1" applyFont="1" applyBorder="1" applyProtection="1"/>
    <xf numFmtId="4" fontId="14" fillId="8" borderId="25" xfId="0" applyNumberFormat="1" applyFont="1" applyFill="1" applyBorder="1" applyAlignment="1">
      <alignment horizontal="center"/>
    </xf>
    <xf numFmtId="3" fontId="19" fillId="5" borderId="38" xfId="0" applyNumberFormat="1" applyFont="1" applyFill="1" applyBorder="1" applyAlignment="1">
      <alignment horizontal="center" vertical="center" wrapText="1"/>
    </xf>
    <xf numFmtId="43" fontId="2" fillId="0" borderId="1" xfId="1" applyFont="1" applyBorder="1" applyProtection="1"/>
    <xf numFmtId="43" fontId="2" fillId="0" borderId="14" xfId="1" applyFont="1" applyBorder="1" applyProtection="1"/>
    <xf numFmtId="166" fontId="11" fillId="8" borderId="32" xfId="1" applyNumberFormat="1" applyFont="1" applyFill="1" applyBorder="1" applyProtection="1"/>
    <xf numFmtId="166" fontId="11" fillId="0" borderId="51" xfId="1" applyNumberFormat="1" applyFont="1" applyBorder="1" applyProtection="1"/>
    <xf numFmtId="0" fontId="4" fillId="0" borderId="17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3" fontId="2" fillId="0" borderId="29" xfId="0" applyNumberFormat="1" applyFont="1" applyBorder="1" applyAlignment="1">
      <alignment horizontal="center" vertical="center"/>
    </xf>
    <xf numFmtId="3" fontId="2" fillId="0" borderId="39" xfId="0" applyNumberFormat="1" applyFont="1" applyBorder="1" applyAlignment="1">
      <alignment horizontal="center" vertical="center"/>
    </xf>
    <xf numFmtId="3" fontId="2" fillId="0" borderId="40" xfId="0" applyNumberFormat="1" applyFont="1" applyBorder="1" applyAlignment="1">
      <alignment horizontal="center" vertical="center"/>
    </xf>
    <xf numFmtId="3" fontId="2" fillId="0" borderId="49" xfId="0" applyNumberFormat="1" applyFont="1" applyBorder="1" applyAlignment="1">
      <alignment horizontal="center" vertical="center" wrapText="1"/>
    </xf>
    <xf numFmtId="3" fontId="2" fillId="0" borderId="57" xfId="0" applyNumberFormat="1" applyFont="1" applyBorder="1" applyAlignment="1">
      <alignment horizontal="center" vertical="center" wrapText="1"/>
    </xf>
    <xf numFmtId="3" fontId="2" fillId="0" borderId="11" xfId="0" applyNumberFormat="1" applyFont="1" applyBorder="1" applyAlignment="1">
      <alignment horizontal="center" vertical="center" wrapText="1"/>
    </xf>
    <xf numFmtId="3" fontId="2" fillId="0" borderId="13" xfId="0" applyNumberFormat="1" applyFont="1" applyBorder="1" applyAlignment="1">
      <alignment horizontal="center" vertical="center" wrapText="1"/>
    </xf>
    <xf numFmtId="3" fontId="2" fillId="0" borderId="12" xfId="0" applyNumberFormat="1" applyFont="1" applyBorder="1" applyAlignment="1">
      <alignment horizontal="center" vertical="center" wrapText="1"/>
    </xf>
    <xf numFmtId="3" fontId="2" fillId="0" borderId="15" xfId="0" applyNumberFormat="1" applyFont="1" applyBorder="1" applyAlignment="1">
      <alignment horizontal="center" vertical="center" wrapText="1"/>
    </xf>
    <xf numFmtId="3" fontId="7" fillId="9" borderId="53" xfId="0" applyNumberFormat="1" applyFont="1" applyFill="1" applyBorder="1" applyAlignment="1">
      <alignment horizontal="center" vertical="center" wrapText="1"/>
    </xf>
    <xf numFmtId="3" fontId="7" fillId="9" borderId="44" xfId="0" applyNumberFormat="1" applyFont="1" applyFill="1" applyBorder="1" applyAlignment="1">
      <alignment horizontal="center" vertical="center" wrapText="1"/>
    </xf>
    <xf numFmtId="3" fontId="7" fillId="9" borderId="20" xfId="0" applyNumberFormat="1" applyFont="1" applyFill="1" applyBorder="1" applyAlignment="1">
      <alignment horizontal="center" vertical="center" wrapText="1"/>
    </xf>
    <xf numFmtId="3" fontId="7" fillId="0" borderId="53" xfId="0" applyNumberFormat="1" applyFont="1" applyBorder="1" applyAlignment="1">
      <alignment horizontal="center" vertical="center" wrapText="1"/>
    </xf>
    <xf numFmtId="3" fontId="7" fillId="0" borderId="44" xfId="0" applyNumberFormat="1" applyFont="1" applyBorder="1" applyAlignment="1">
      <alignment horizontal="center" vertical="center" wrapText="1"/>
    </xf>
    <xf numFmtId="3" fontId="7" fillId="9" borderId="51" xfId="0" applyNumberFormat="1" applyFont="1" applyFill="1" applyBorder="1" applyAlignment="1">
      <alignment horizontal="center" vertical="center" wrapText="1"/>
    </xf>
    <xf numFmtId="3" fontId="7" fillId="9" borderId="14" xfId="0" applyNumberFormat="1" applyFont="1" applyFill="1" applyBorder="1" applyAlignment="1">
      <alignment horizontal="center" vertical="center" wrapText="1"/>
    </xf>
    <xf numFmtId="3" fontId="7" fillId="7" borderId="26" xfId="0" applyNumberFormat="1" applyFont="1" applyFill="1" applyBorder="1" applyAlignment="1">
      <alignment horizontal="center" vertical="center" wrapText="1"/>
    </xf>
    <xf numFmtId="3" fontId="7" fillId="7" borderId="27" xfId="0" applyNumberFormat="1" applyFont="1" applyFill="1" applyBorder="1" applyAlignment="1">
      <alignment horizontal="center" vertical="center"/>
    </xf>
    <xf numFmtId="3" fontId="7" fillId="7" borderId="28" xfId="0" applyNumberFormat="1" applyFont="1" applyFill="1" applyBorder="1" applyAlignment="1">
      <alignment horizontal="center" vertical="center"/>
    </xf>
    <xf numFmtId="3" fontId="7" fillId="7" borderId="23" xfId="0" applyNumberFormat="1" applyFont="1" applyFill="1" applyBorder="1" applyAlignment="1">
      <alignment horizontal="center" vertical="center" wrapText="1"/>
    </xf>
    <xf numFmtId="3" fontId="7" fillId="7" borderId="13" xfId="0" applyNumberFormat="1" applyFont="1" applyFill="1" applyBorder="1" applyAlignment="1">
      <alignment horizontal="center" vertical="center" wrapText="1"/>
    </xf>
    <xf numFmtId="3" fontId="7" fillId="7" borderId="25" xfId="0" applyNumberFormat="1" applyFont="1" applyFill="1" applyBorder="1" applyAlignment="1">
      <alignment horizontal="center" vertical="center" wrapText="1"/>
    </xf>
    <xf numFmtId="3" fontId="7" fillId="7" borderId="15" xfId="0" applyNumberFormat="1" applyFont="1" applyFill="1" applyBorder="1" applyAlignment="1">
      <alignment horizontal="center" vertical="center" wrapText="1"/>
    </xf>
    <xf numFmtId="3" fontId="7" fillId="0" borderId="31" xfId="0" applyNumberFormat="1" applyFont="1" applyBorder="1" applyAlignment="1">
      <alignment horizontal="center" vertical="center" wrapText="1"/>
    </xf>
    <xf numFmtId="3" fontId="7" fillId="0" borderId="41" xfId="0" applyNumberFormat="1" applyFont="1" applyBorder="1" applyAlignment="1">
      <alignment horizontal="center" vertical="center" wrapText="1"/>
    </xf>
    <xf numFmtId="3" fontId="7" fillId="0" borderId="13" xfId="0" applyNumberFormat="1" applyFont="1" applyBorder="1" applyAlignment="1">
      <alignment horizontal="center" vertical="center" wrapText="1"/>
    </xf>
    <xf numFmtId="3" fontId="7" fillId="0" borderId="32" xfId="0" applyNumberFormat="1" applyFont="1" applyBorder="1" applyAlignment="1">
      <alignment horizontal="center" vertical="center" wrapText="1"/>
    </xf>
    <xf numFmtId="3" fontId="7" fillId="0" borderId="42" xfId="0" applyNumberFormat="1" applyFont="1" applyBorder="1" applyAlignment="1">
      <alignment horizontal="center" vertical="center" wrapText="1"/>
    </xf>
    <xf numFmtId="3" fontId="7" fillId="0" borderId="16" xfId="0" applyNumberFormat="1" applyFont="1" applyBorder="1" applyAlignment="1">
      <alignment horizontal="center" vertical="center" wrapText="1"/>
    </xf>
    <xf numFmtId="3" fontId="7" fillId="0" borderId="49" xfId="0" applyNumberFormat="1" applyFont="1" applyBorder="1" applyAlignment="1">
      <alignment horizontal="center" vertical="center" wrapText="1"/>
    </xf>
    <xf numFmtId="3" fontId="7" fillId="0" borderId="47" xfId="0" applyNumberFormat="1" applyFont="1" applyBorder="1" applyAlignment="1">
      <alignment horizontal="center" vertical="center" wrapText="1"/>
    </xf>
    <xf numFmtId="3" fontId="7" fillId="0" borderId="48" xfId="0" applyNumberFormat="1" applyFont="1" applyBorder="1" applyAlignment="1">
      <alignment horizontal="center" vertical="center" wrapText="1"/>
    </xf>
    <xf numFmtId="3" fontId="7" fillId="0" borderId="38" xfId="0" applyNumberFormat="1" applyFont="1" applyBorder="1" applyAlignment="1">
      <alignment horizontal="center" vertical="center"/>
    </xf>
    <xf numFmtId="3" fontId="7" fillId="0" borderId="39" xfId="0" applyNumberFormat="1" applyFont="1" applyBorder="1" applyAlignment="1">
      <alignment horizontal="center" vertical="center"/>
    </xf>
    <xf numFmtId="3" fontId="7" fillId="0" borderId="40" xfId="0" applyNumberFormat="1" applyFont="1" applyBorder="1" applyAlignment="1">
      <alignment horizontal="center" vertical="center"/>
    </xf>
    <xf numFmtId="3" fontId="7" fillId="0" borderId="39" xfId="0" applyNumberFormat="1" applyFont="1" applyBorder="1" applyAlignment="1">
      <alignment horizontal="center" vertical="center" wrapText="1"/>
    </xf>
    <xf numFmtId="3" fontId="7" fillId="0" borderId="40" xfId="0" applyNumberFormat="1" applyFont="1" applyBorder="1" applyAlignment="1">
      <alignment horizontal="center" vertical="center" wrapText="1"/>
    </xf>
    <xf numFmtId="3" fontId="7" fillId="0" borderId="24" xfId="0" applyNumberFormat="1" applyFont="1" applyBorder="1" applyAlignment="1">
      <alignment horizontal="center" vertical="center" wrapText="1"/>
    </xf>
    <xf numFmtId="3" fontId="7" fillId="0" borderId="14" xfId="0" applyNumberFormat="1" applyFont="1" applyBorder="1" applyAlignment="1">
      <alignment horizontal="center" vertical="center" wrapText="1"/>
    </xf>
    <xf numFmtId="3" fontId="7" fillId="0" borderId="21" xfId="0" applyNumberFormat="1" applyFont="1" applyBorder="1" applyAlignment="1">
      <alignment horizontal="center" vertical="center" wrapText="1"/>
    </xf>
    <xf numFmtId="3" fontId="7" fillId="0" borderId="45" xfId="0" applyNumberFormat="1" applyFont="1" applyBorder="1" applyAlignment="1">
      <alignment horizontal="center" vertical="center" wrapText="1"/>
    </xf>
    <xf numFmtId="3" fontId="7" fillId="0" borderId="10" xfId="0" applyNumberFormat="1" applyFont="1" applyBorder="1" applyAlignment="1">
      <alignment horizontal="center" vertical="center" wrapText="1"/>
    </xf>
    <xf numFmtId="3" fontId="7" fillId="0" borderId="52" xfId="0" applyNumberFormat="1" applyFont="1" applyBorder="1" applyAlignment="1">
      <alignment horizontal="center" vertical="center" wrapText="1"/>
    </xf>
    <xf numFmtId="3" fontId="7" fillId="0" borderId="38" xfId="0" applyNumberFormat="1" applyFont="1" applyBorder="1" applyAlignment="1">
      <alignment horizontal="center" vertical="center" wrapText="1"/>
    </xf>
    <xf numFmtId="3" fontId="7" fillId="0" borderId="25" xfId="0" applyNumberFormat="1" applyFont="1" applyBorder="1" applyAlignment="1">
      <alignment horizontal="center" vertical="center" wrapText="1"/>
    </xf>
    <xf numFmtId="3" fontId="7" fillId="0" borderId="15" xfId="0" applyNumberFormat="1" applyFont="1" applyBorder="1" applyAlignment="1">
      <alignment horizontal="center" vertical="center" wrapText="1"/>
    </xf>
    <xf numFmtId="3" fontId="7" fillId="0" borderId="20" xfId="0" applyNumberFormat="1" applyFont="1" applyBorder="1" applyAlignment="1">
      <alignment horizontal="center" vertical="center" wrapText="1"/>
    </xf>
    <xf numFmtId="3" fontId="5" fillId="5" borderId="0" xfId="0" applyNumberFormat="1" applyFont="1" applyFill="1" applyAlignment="1">
      <alignment horizontal="center" vertical="center"/>
    </xf>
    <xf numFmtId="3" fontId="17" fillId="6" borderId="17" xfId="0" applyNumberFormat="1" applyFont="1" applyFill="1" applyBorder="1" applyAlignment="1">
      <alignment horizontal="center" vertical="center" wrapText="1"/>
    </xf>
    <xf numFmtId="3" fontId="17" fillId="6" borderId="34" xfId="0" applyNumberFormat="1" applyFont="1" applyFill="1" applyBorder="1" applyAlignment="1">
      <alignment horizontal="center" vertical="center" wrapText="1"/>
    </xf>
    <xf numFmtId="3" fontId="17" fillId="6" borderId="18" xfId="0" applyNumberFormat="1" applyFont="1" applyFill="1" applyBorder="1" applyAlignment="1">
      <alignment horizontal="center" vertical="center" wrapText="1"/>
    </xf>
    <xf numFmtId="3" fontId="17" fillId="6" borderId="35" xfId="0" applyNumberFormat="1" applyFont="1" applyFill="1" applyBorder="1" applyAlignment="1">
      <alignment horizontal="center" vertical="center" wrapText="1"/>
    </xf>
    <xf numFmtId="3" fontId="17" fillId="6" borderId="30" xfId="0" applyNumberFormat="1" applyFont="1" applyFill="1" applyBorder="1" applyAlignment="1">
      <alignment horizontal="center" vertical="center" wrapText="1"/>
    </xf>
    <xf numFmtId="3" fontId="17" fillId="6" borderId="36" xfId="0" applyNumberFormat="1" applyFont="1" applyFill="1" applyBorder="1" applyAlignment="1">
      <alignment horizontal="center" vertical="center" wrapText="1"/>
    </xf>
    <xf numFmtId="3" fontId="18" fillId="0" borderId="17" xfId="0" applyNumberFormat="1" applyFont="1" applyBorder="1" applyAlignment="1">
      <alignment horizontal="center" vertical="center"/>
    </xf>
    <xf numFmtId="3" fontId="18" fillId="0" borderId="34" xfId="0" applyNumberFormat="1" applyFont="1" applyBorder="1" applyAlignment="1">
      <alignment horizontal="center" vertical="center"/>
    </xf>
    <xf numFmtId="3" fontId="18" fillId="0" borderId="18" xfId="0" applyNumberFormat="1" applyFont="1" applyBorder="1" applyAlignment="1">
      <alignment horizontal="center" vertical="center"/>
    </xf>
    <xf numFmtId="3" fontId="18" fillId="0" borderId="35" xfId="0" applyNumberFormat="1" applyFont="1" applyBorder="1" applyAlignment="1">
      <alignment horizontal="center" vertical="center"/>
    </xf>
    <xf numFmtId="3" fontId="18" fillId="0" borderId="30" xfId="0" applyNumberFormat="1" applyFont="1" applyBorder="1" applyAlignment="1">
      <alignment horizontal="center" vertical="center"/>
    </xf>
    <xf numFmtId="3" fontId="18" fillId="0" borderId="36" xfId="0" applyNumberFormat="1" applyFont="1" applyBorder="1" applyAlignment="1">
      <alignment horizontal="center" vertical="center"/>
    </xf>
    <xf numFmtId="3" fontId="7" fillId="7" borderId="41" xfId="0" applyNumberFormat="1" applyFont="1" applyFill="1" applyBorder="1" applyAlignment="1">
      <alignment horizontal="center" vertical="center" wrapText="1"/>
    </xf>
    <xf numFmtId="3" fontId="7" fillId="7" borderId="33" xfId="0" applyNumberFormat="1" applyFont="1" applyFill="1" applyBorder="1" applyAlignment="1">
      <alignment horizontal="center" vertical="center" wrapText="1"/>
    </xf>
    <xf numFmtId="3" fontId="7" fillId="7" borderId="53" xfId="0" applyNumberFormat="1" applyFont="1" applyFill="1" applyBorder="1" applyAlignment="1">
      <alignment horizontal="center" vertical="center" wrapText="1"/>
    </xf>
    <xf numFmtId="3" fontId="7" fillId="7" borderId="44" xfId="0" applyNumberFormat="1" applyFont="1" applyFill="1" applyBorder="1" applyAlignment="1">
      <alignment horizontal="center" vertical="center" wrapText="1"/>
    </xf>
    <xf numFmtId="3" fontId="7" fillId="7" borderId="43" xfId="0" applyNumberFormat="1" applyFont="1" applyFill="1" applyBorder="1" applyAlignment="1">
      <alignment horizontal="center" vertical="center" wrapText="1"/>
    </xf>
    <xf numFmtId="3" fontId="7" fillId="7" borderId="45" xfId="0" applyNumberFormat="1" applyFont="1" applyFill="1" applyBorder="1" applyAlignment="1">
      <alignment horizontal="center" vertical="center" wrapText="1"/>
    </xf>
    <xf numFmtId="3" fontId="7" fillId="7" borderId="42" xfId="0" applyNumberFormat="1" applyFont="1" applyFill="1" applyBorder="1" applyAlignment="1">
      <alignment horizontal="center" vertical="center" wrapText="1"/>
    </xf>
    <xf numFmtId="3" fontId="7" fillId="7" borderId="46" xfId="0" applyNumberFormat="1" applyFont="1" applyFill="1" applyBorder="1" applyAlignment="1">
      <alignment horizontal="center" vertical="center" wrapText="1"/>
    </xf>
    <xf numFmtId="3" fontId="7" fillId="0" borderId="19" xfId="0" applyNumberFormat="1" applyFont="1" applyBorder="1" applyAlignment="1">
      <alignment horizontal="center" vertical="center" wrapText="1"/>
    </xf>
    <xf numFmtId="3" fontId="7" fillId="0" borderId="33" xfId="0" applyNumberFormat="1" applyFont="1" applyBorder="1" applyAlignment="1">
      <alignment horizontal="center" vertical="center" wrapText="1"/>
    </xf>
    <xf numFmtId="3" fontId="7" fillId="7" borderId="29" xfId="0" applyNumberFormat="1" applyFont="1" applyFill="1" applyBorder="1" applyAlignment="1">
      <alignment horizontal="center" vertical="center"/>
    </xf>
    <xf numFmtId="3" fontId="7" fillId="0" borderId="43" xfId="0" applyNumberFormat="1" applyFont="1" applyBorder="1" applyAlignment="1">
      <alignment horizontal="center" vertical="center" wrapText="1"/>
    </xf>
    <xf numFmtId="3" fontId="7" fillId="0" borderId="23" xfId="0" applyNumberFormat="1" applyFont="1" applyBorder="1" applyAlignment="1">
      <alignment horizontal="center" vertical="center" wrapText="1"/>
    </xf>
    <xf numFmtId="3" fontId="7" fillId="0" borderId="59" xfId="0" applyNumberFormat="1" applyFont="1" applyBorder="1" applyAlignment="1">
      <alignment horizontal="center" vertical="center" wrapText="1"/>
    </xf>
    <xf numFmtId="3" fontId="7" fillId="0" borderId="58" xfId="0" applyNumberFormat="1" applyFont="1" applyBorder="1" applyAlignment="1">
      <alignment horizontal="center" vertical="center" wrapText="1"/>
    </xf>
    <xf numFmtId="3" fontId="7" fillId="0" borderId="60" xfId="0" applyNumberFormat="1" applyFont="1" applyBorder="1" applyAlignment="1">
      <alignment horizontal="center" vertical="center" wrapText="1"/>
    </xf>
    <xf numFmtId="3" fontId="2" fillId="0" borderId="29" xfId="0" applyNumberFormat="1" applyFont="1" applyBorder="1" applyAlignment="1">
      <alignment horizontal="center"/>
    </xf>
    <xf numFmtId="3" fontId="2" fillId="0" borderId="39" xfId="0" applyNumberFormat="1" applyFont="1" applyBorder="1" applyAlignment="1">
      <alignment horizontal="center"/>
    </xf>
    <xf numFmtId="3" fontId="2" fillId="0" borderId="40" xfId="0" applyNumberFormat="1" applyFont="1" applyBorder="1" applyAlignment="1">
      <alignment horizontal="center"/>
    </xf>
    <xf numFmtId="3" fontId="7" fillId="0" borderId="55" xfId="0" applyNumberFormat="1" applyFont="1" applyBorder="1" applyAlignment="1">
      <alignment horizontal="center" vertical="center" wrapText="1"/>
    </xf>
    <xf numFmtId="3" fontId="7" fillId="0" borderId="56" xfId="0" applyNumberFormat="1" applyFont="1" applyBorder="1" applyAlignment="1">
      <alignment horizontal="center" vertical="center" wrapText="1"/>
    </xf>
    <xf numFmtId="3" fontId="7" fillId="7" borderId="17" xfId="0" applyNumberFormat="1" applyFont="1" applyFill="1" applyBorder="1" applyAlignment="1">
      <alignment horizontal="center" vertical="center" wrapText="1"/>
    </xf>
    <xf numFmtId="3" fontId="7" fillId="7" borderId="34" xfId="0" applyNumberFormat="1" applyFont="1" applyFill="1" applyBorder="1" applyAlignment="1">
      <alignment horizontal="center" vertical="center" wrapText="1"/>
    </xf>
    <xf numFmtId="3" fontId="7" fillId="7" borderId="18" xfId="0" applyNumberFormat="1" applyFont="1" applyFill="1" applyBorder="1" applyAlignment="1">
      <alignment horizontal="center" vertical="center" wrapText="1"/>
    </xf>
    <xf numFmtId="3" fontId="7" fillId="0" borderId="17" xfId="0" applyNumberFormat="1" applyFont="1" applyBorder="1" applyAlignment="1">
      <alignment horizontal="center" vertical="center"/>
    </xf>
    <xf numFmtId="3" fontId="7" fillId="0" borderId="34" xfId="0" applyNumberFormat="1" applyFont="1" applyBorder="1" applyAlignment="1">
      <alignment horizontal="center" vertical="center"/>
    </xf>
    <xf numFmtId="3" fontId="7" fillId="0" borderId="18" xfId="0" applyNumberFormat="1" applyFont="1" applyBorder="1" applyAlignment="1">
      <alignment horizontal="center" vertical="center"/>
    </xf>
    <xf numFmtId="3" fontId="7" fillId="0" borderId="17" xfId="0" applyNumberFormat="1" applyFont="1" applyBorder="1" applyAlignment="1">
      <alignment horizontal="center" vertical="center" wrapText="1"/>
    </xf>
    <xf numFmtId="3" fontId="7" fillId="0" borderId="34" xfId="0" applyNumberFormat="1" applyFont="1" applyBorder="1" applyAlignment="1">
      <alignment horizontal="center" vertical="center" wrapText="1"/>
    </xf>
    <xf numFmtId="3" fontId="7" fillId="0" borderId="18" xfId="0" applyNumberFormat="1" applyFont="1" applyBorder="1" applyAlignment="1">
      <alignment horizontal="center" vertical="center" wrapText="1"/>
    </xf>
    <xf numFmtId="3" fontId="7" fillId="7" borderId="19" xfId="0" applyNumberFormat="1" applyFont="1" applyFill="1" applyBorder="1" applyAlignment="1">
      <alignment horizontal="center" vertical="center" wrapText="1"/>
    </xf>
    <xf numFmtId="3" fontId="7" fillId="7" borderId="21" xfId="0" applyNumberFormat="1" applyFont="1" applyFill="1" applyBorder="1" applyAlignment="1">
      <alignment horizontal="center" vertical="center" wrapText="1"/>
    </xf>
    <xf numFmtId="3" fontId="7" fillId="7" borderId="20" xfId="0" applyNumberFormat="1" applyFont="1" applyFill="1" applyBorder="1" applyAlignment="1">
      <alignment horizontal="center" vertical="center" wrapText="1"/>
    </xf>
    <xf numFmtId="3" fontId="2" fillId="0" borderId="38" xfId="0" applyNumberFormat="1" applyFont="1" applyBorder="1" applyAlignment="1">
      <alignment horizontal="center" vertical="center"/>
    </xf>
    <xf numFmtId="3" fontId="7" fillId="0" borderId="50" xfId="0" applyNumberFormat="1" applyFont="1" applyBorder="1" applyAlignment="1">
      <alignment horizontal="center" vertical="center" wrapText="1"/>
    </xf>
    <xf numFmtId="3" fontId="7" fillId="0" borderId="22" xfId="0" applyNumberFormat="1" applyFont="1" applyBorder="1" applyAlignment="1">
      <alignment horizontal="center" vertical="center" wrapText="1"/>
    </xf>
    <xf numFmtId="3" fontId="7" fillId="0" borderId="54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164" fontId="6" fillId="4" borderId="1" xfId="0" applyNumberFormat="1" applyFont="1" applyFill="1" applyBorder="1" applyAlignment="1">
      <alignment horizontal="center"/>
    </xf>
    <xf numFmtId="164" fontId="6" fillId="0" borderId="2" xfId="0" applyNumberFormat="1" applyFont="1" applyBorder="1" applyAlignment="1">
      <alignment horizontal="center"/>
    </xf>
    <xf numFmtId="164" fontId="6" fillId="0" borderId="3" xfId="0" applyNumberFormat="1" applyFont="1" applyBorder="1" applyAlignment="1">
      <alignment horizontal="center"/>
    </xf>
    <xf numFmtId="165" fontId="0" fillId="0" borderId="2" xfId="0" applyNumberForma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165" fontId="11" fillId="0" borderId="2" xfId="0" applyNumberFormat="1" applyFont="1" applyBorder="1" applyAlignment="1">
      <alignment horizont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164" fontId="6" fillId="0" borderId="9" xfId="0" applyNumberFormat="1" applyFont="1" applyBorder="1" applyAlignment="1">
      <alignment horizontal="center"/>
    </xf>
    <xf numFmtId="164" fontId="6" fillId="0" borderId="5" xfId="0" applyNumberFormat="1" applyFont="1" applyBorder="1" applyAlignment="1">
      <alignment horizontal="center"/>
    </xf>
    <xf numFmtId="165" fontId="0" fillId="0" borderId="9" xfId="0" applyNumberFormat="1" applyBorder="1" applyAlignment="1">
      <alignment horizontal="center"/>
    </xf>
    <xf numFmtId="165" fontId="0" fillId="0" borderId="10" xfId="0" applyNumberFormat="1" applyBorder="1" applyAlignment="1">
      <alignment horizontal="center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2" defaultPivotStyle="PivotStyleLight16"/>
  <colors>
    <mruColors>
      <color rgb="FFF8BFB4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999336A-D207-4263-B474-429FE5A7C7AA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A2279FB-51F7-4762-92CD-571539F51E1D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8E2FEA5-1B3B-4D6D-9210-47376622071C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D7ACDA9-B996-4FB3-A8A3-4D9D45F3EF6D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71E71D5-8246-4CC1-925D-4ADCF95B19C9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65ABE31-E14B-4998-BA69-A0CD465BC802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D114B8B-1F35-4BCF-B5D0-65D8ED9DBF12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445E02D-E4B7-4DF0-B7D8-30293413FE23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1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3C22CB3-F073-4335-B867-65C8E32E8609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1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BBA8BA7-C3A3-4A87-8248-A060C0381B2E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1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BB4F734-4280-4245-8848-D0E5F67623B5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1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F4F0996-E4C6-49FC-B26A-E898E82B3426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1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A1B3783-E351-47CD-A92C-991603F9834B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1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C579E68-7FE0-4EF3-8371-A8C66AF77AA5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1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F7C23B7-3F4B-40C5-A175-A7045CF5485D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1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F536672-378D-487C-AC20-6EC7302344CC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1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6B7970B-C4AD-498F-8FB8-1599AA82C87E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1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34215BB-3548-4C0A-8369-559B07579D6B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2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EFAB9C8-F588-40E4-97E7-0E2F8ECBFAC1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2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7C73F5B-43A9-40F1-9C8A-4046303CE28C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2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8CFA75A-D951-4327-AF26-D0A282AE1939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2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BED9488-8D21-4807-ABFA-FF85183829ED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2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B498B05-6E7A-4543-9FA7-3571B6F5208A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2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69B6110-75D4-4C0F-A532-E78EBF1C1B07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2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95C6C70-2015-4270-B306-556FB77E05F7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2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0D8A642-13EF-4C51-9C43-FC3E4852BF46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2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11FF024-62E9-4E14-AC74-90C4BEB43936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2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7F9939B-DB48-45FA-A3D8-7F7B1562A3F3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3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4CC8EA6-6089-40B9-8636-3F98C9F37D64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3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E23B4E3-6BCC-4728-A21D-56DE252440DE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3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ACE946E-6D4B-4928-A969-4E6258611E2A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3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825885C-BE27-4B51-B702-37E08E1A742D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3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48EAEB1-CE59-4AE6-8F1A-E3ECB7E7F33E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3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6BF4E7F-919C-4C06-B97E-5D53110214B5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3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E968240-5141-42F9-A7F4-314E3BC2A9C1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3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61514E9-30E4-4CC9-A40B-9E5D57BF23B6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3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8750D8A-359B-4CDD-BED5-4F11C22C23BD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3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C096693-1D7A-44CC-A32D-95ACAE38242C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4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54DD75E-3667-4C02-8FA0-E3563099E4EB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4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13AE619-FC0E-4792-9E4E-8FA1E7700E10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4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991A837-1097-4C68-9AA8-E23591209A7D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4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E7E8E14-DD81-4E5B-B92E-4C7FE6EEEA32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4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373B9C3-B287-4EB8-B124-BB92E72325B4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4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930E3CA-E2F6-4801-A062-556C68F27A28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4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971DB88-0877-4D74-A8B3-CEA529A50B0F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4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34F51C3-2BB0-474F-B959-BF6D2B9A7680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4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460D12D-3F2F-421D-8663-B677F65530B7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4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0F85134-2A18-4BDB-89C5-E0BA67AC9282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5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A12E3E6-724B-4606-87AD-373B85305161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5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16FBF7A-7881-435F-A147-D0ACC912BAD7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5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0D0606D-5EAF-4C28-864F-F60BC3851E2F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5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61572AB-A792-409B-AABD-C018B7841DB3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5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B197E29-54C5-429B-904B-8414B8B858F7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5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1DFEAF8-16D5-402D-BC72-BB40FAB8D379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5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01D91AA-400C-4CC3-B450-C0E84D2C4D10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5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017C214-7109-4C30-835E-CAB8F9C7A853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5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1AF2312-3B8A-40D9-A293-BFA790CD228B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5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7CE2DD4-B5AF-4625-BD0B-E0909B4B4541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6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9D89A3A-E02E-478D-A2EE-D377125C50BF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6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62EFC6E-101E-4C76-81D4-F8F3EA1B47C1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6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BF32A2E-906D-42F9-8516-DBA5A4083EC9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6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EB85BCD-B2E4-4D17-A8DF-3CEA2FE480CA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6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F21EBF2-52CD-4FF5-A8E1-F497488276B4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6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EA56D67-C08D-4507-A860-0150D30FBFE1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6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FC96D6C-9679-437D-BB1E-EB5BAD7741D7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6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92E3AE5-1101-40F0-B83B-5A92D4E43E50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6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E617F53-2CDA-4890-9A0A-4DE197F03E0D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6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9A93AD6-FFBC-4FC3-BFF0-80D1F36D1AA0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7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81F5FD6-8C37-4316-8544-9E43F05324AD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7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7F11D0D-6A11-4C36-984C-44B0A3AFB4EB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7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CCE3F86-4FBA-41DD-B706-EAA112FEA5D4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7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CDD64AE-3F1E-4A74-8818-0C608EF9A0B8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7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60EC971-9095-4E6F-8471-CE21D235DBE6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7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CEA9391-BCC4-488E-A202-746FF3E4D048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7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BC968C4-08D4-485C-867E-D6FFE7106E8F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7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C4CA688-185C-4319-900C-F638E2E95D09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7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D5B47C4-8F06-40C0-B553-7BA2A04FEF3A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7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35B9765-3A48-42AC-9AA3-02BD80139096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8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5796693-60FC-44DC-86FA-846949269F79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8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F87A99E-1BA6-4FBD-A102-6A0414CE325D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8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990F6FA-E908-443F-B21F-6561F8226953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8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6513870-F2F9-4BB7-AA32-FF92DC8FC71F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15240</xdr:rowOff>
    </xdr:from>
    <xdr:to>
      <xdr:col>22</xdr:col>
      <xdr:colOff>472440</xdr:colOff>
      <xdr:row>2</xdr:row>
      <xdr:rowOff>76200</xdr:rowOff>
    </xdr:to>
    <xdr:sp macro="" textlink="">
      <xdr:nvSpPr>
        <xdr:cNvPr id="8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9DB2792-D7EC-4C57-8DE6-3CFE825F3F12}"/>
            </a:ext>
          </a:extLst>
        </xdr:cNvPr>
        <xdr:cNvSpPr/>
      </xdr:nvSpPr>
      <xdr:spPr bwMode="auto">
        <a:xfrm>
          <a:off x="0" y="15240"/>
          <a:ext cx="11692890" cy="822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8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FACC7B6-2FC5-4A98-8A9F-F209D1B055C5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8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EC3D434-4772-488B-8BDD-7950B2B476CD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8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C17EB70-4AEB-42FC-AB13-C504B05EC7AC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8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928B92E-F95D-4E69-81E2-FEC2F985C152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8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60E2964-4A40-4E53-AC75-527A1312402A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9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3C574B7-00D1-4BAB-AFF8-8F717E09FA62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9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B6EC679-5C6C-4AE5-878D-38411B4FA6AF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9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D8A7F7B-1ACA-40EF-B2A8-38918315D14D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9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44BE7E7-118A-423E-90AB-FCBB4C76165B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9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6B124DF-CE1C-4806-8AAF-B5DE2C552F5E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9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85B4B8C-79CF-4F44-93E5-78369C38D948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9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2150917-77E6-4F7E-84F6-7E6FC083E3AE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9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4B2DDDC-B269-4024-AC7A-73F0B26D42F4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9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1B36F68-7157-4E20-916E-FFC640FB5EDE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9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2ED0F0D-249F-4D62-9A32-0D019B6494D1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10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78AD79F-2B70-4C2D-9A8E-EFE13DE0F971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10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2CD3FAE-FE06-43E4-85BB-95D830B2E1F9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10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CFFD1B1-1D6C-4D80-BE07-EFA6C2010360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10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736D0CB-8ABC-47C9-8415-BA4883283316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10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A2C8D6D-6823-4321-B7B8-B113B53C2EBE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10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F21AF17-63C7-4DF4-8B87-134B35D22083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10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EE566B9-6B5D-4AD1-A707-35305B5F0640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10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1CB600A-B64A-4002-926F-5E6B9E6AADFD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</xdr:col>
      <xdr:colOff>0</xdr:colOff>
      <xdr:row>1</xdr:row>
      <xdr:rowOff>19050</xdr:rowOff>
    </xdr:from>
    <xdr:to>
      <xdr:col>22</xdr:col>
      <xdr:colOff>590550</xdr:colOff>
      <xdr:row>2</xdr:row>
      <xdr:rowOff>95250</xdr:rowOff>
    </xdr:to>
    <xdr:sp macro="" textlink="">
      <xdr:nvSpPr>
        <xdr:cNvPr id="10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71BE930-4605-4A0F-B6FA-9FB57C30A2F9}"/>
            </a:ext>
          </a:extLst>
        </xdr:cNvPr>
        <xdr:cNvSpPr/>
      </xdr:nvSpPr>
      <xdr:spPr bwMode="auto">
        <a:xfrm>
          <a:off x="0" y="19050"/>
          <a:ext cx="118110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</xdr:col>
      <xdr:colOff>124653</xdr:colOff>
      <xdr:row>1</xdr:row>
      <xdr:rowOff>127966</xdr:rowOff>
    </xdr:from>
    <xdr:to>
      <xdr:col>4</xdr:col>
      <xdr:colOff>428184</xdr:colOff>
      <xdr:row>1</xdr:row>
      <xdr:rowOff>644856</xdr:rowOff>
    </xdr:to>
    <xdr:pic>
      <xdr:nvPicPr>
        <xdr:cNvPr id="109" name="Bild 1" descr="Logo: Autonome Provinz Bozen - Provincia autonoma di Bolzano - Provinzia autonoma de Bulsan">
          <a:extLst>
            <a:ext uri="{FF2B5EF4-FFF2-40B4-BE49-F238E27FC236}">
              <a16:creationId xmlns:a16="http://schemas.microsoft.com/office/drawing/2014/main" id="{D1073D8A-FBEC-C407-C220-AEB8761801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914" y="268770"/>
          <a:ext cx="1984900" cy="5168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FEEDADD-3301-4C7D-B970-61408401910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17384C8-5BE0-4469-A265-59998379427D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ED8143A-BF4C-43EF-8106-1D60C01DD41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94D6300-6BD3-4A40-ACAB-6DF940C5F44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47F42F7-DF9E-435C-ACC5-5D919880548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2E9C44B-F9B3-4948-9F86-2FF0DD23B32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AF52426-51E1-43D2-B78B-48DAF2218A18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73E8231-860B-4D1C-8C77-C75F46C5087D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66DB6EE-C104-4962-B654-DF7ABF0AE348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DCC8ED4-6E4F-4C94-B322-2FC39118816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65EED5B-0680-449B-B103-A9712F47620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F9B9BED-C64B-442E-BBEC-92B2D9CD7B4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C36B4EA-715C-4FA9-9729-4AB40A1689A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2A133B8-9C1B-4985-AE5B-7F856E4172A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A3BDB83-80EE-4639-9DE6-DE50831E52D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09AA002-3B41-4381-9A34-4A9CF687160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FA0C227-EACE-465B-850A-38F399B2D0C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0A7F6A0-AB4A-4D6B-B3E0-317584F1678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2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22EB09A-5ECD-4B02-9B77-06A665B9A98D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2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89A141B-CD7E-48D0-9CCA-6A8C0C4EFA81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2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9004A12-39FD-4E2A-8107-BA6E4853A75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2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78EE267-2AD6-4DAF-B2E1-3F8676DC05A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2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8EF9AA7-8106-448A-8D17-B00A07240B61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2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65F75F8-6282-47BC-8A9E-F5A57123B9B8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2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A264358-7165-4ECE-9F7F-474E30723518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2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F7BF6EC-5548-4C0B-BCE4-F0827714D10C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2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D971B83-5B98-444D-8E3C-26195322B8A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2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5B3F67E-BDBC-4179-BEAB-B3A96640E6B5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3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95D6CB6-D4BC-4BCA-8EFD-14CC79B6EDF5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3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9B5BED9-1003-4E1B-BE9C-31DAEFA35D9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3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CCD87AE-3927-492F-910C-611D39D598F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3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1E07AE6-F617-41E4-A521-918619840E7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3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C3A0671-3684-4668-B33E-60666E0F8738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3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C1E536E-5E22-4C1D-BE78-DF9F233BB45C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3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2BB2DE5-C061-4297-90FB-6B9234FF1918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3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DFBADA6-67BC-4A38-9AAD-D6FF84AD917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3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9F2CEE0-72D4-4266-8FE2-8CCED6632CE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3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4313EA8-BDE8-4456-B5D0-FBE8213D601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2879264-8BC6-4B37-88E8-2C848DD9C60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C1126F8-3604-4E91-913B-5310B637E647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08FCAA1-6BCC-4312-AF47-6D3CDE09BA38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3FB8D3E-A684-44BA-A3AE-59281585B728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77F50A8-36F5-49B9-9E98-E797C81B945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2519999-74EC-461F-84A9-B8891A92FD77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EBBAD52-DE84-4F19-A068-2245D6AD6C71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E3504C3-FFE3-4E0E-A5E9-ABDC0FCE9FA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4B6BFC9-71E7-40CA-931D-F9BA01B4F845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F88A21D-94CE-40D3-BD55-8D827180E825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C6A5F93-0074-4DEF-944E-BF8DE093009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29C70BB-8000-4995-8DCF-75D161B6F47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7964CBD-C912-4017-ADCA-CE426C24942C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76CDF49-164B-4250-BB19-6A8B4B6DBB18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971A3B2-9074-4D64-A580-D8755A32B3B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3F39385-4AEB-4424-8475-402E6E5477A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5A6D913-385C-4311-9D7C-7A96F233B93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28C8112-64CF-4BF5-9F56-4EF732AD5DDD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E73C245-F211-4B19-A27F-F3A878612988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FA11178-9A81-4FDE-93C3-442553AB4761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6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02A92D4-5402-46D2-974E-A75BAB0EF777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6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92A92C2-7CEA-487E-9FFD-B6D0AF0D2CCD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6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ABD921E-321E-47FC-8BF6-F1B64572663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6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C23BDD3-DF6F-4EF9-94BD-CEBA29DFDE4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6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78BA426-DFC0-44C7-AC87-33B5E5C7649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6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5F77731-68B8-4AEC-AA3A-381EF5E79E77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6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CD25FEA-C74D-4201-BF5C-A8E7D1F3601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6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BF5BD40-FB28-4DA8-B4AA-5DCEDDB3E7E5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6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E1BB291-321E-44CC-94DE-D077CFC39DD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6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8D19BDF-EEE0-4BDF-B986-C280C707D57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11BF84D-C728-4839-903F-2696D2C13FD8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CD9094B-8617-405D-A337-A45821AE0B58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1CFDF83-015F-427A-BB59-592CDC3B427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965C1CA-78CB-450A-8ECE-956BD56896F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ADDCCE6-95AD-4B36-9F0E-777290A7998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5E0633F-D013-45E3-A862-010BB014D91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38D0EF7-B39E-4E9E-82A5-359333B6399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D09F77C-8FD5-4D22-9630-DE11B479557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FC348B8-834C-436F-814E-0B42A050304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2FA896E-9F59-4BB7-BBEF-9EA5FBDFDEE5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006B75F-FB63-405B-BC36-51410DA1DC01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C53BA69-E36A-4578-8307-B4A85DFEC07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C8BF18C-1FF7-4A69-9143-E2172B9C3CB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A91B181-7D25-43C6-A6E7-755C2C44981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15240</xdr:rowOff>
    </xdr:from>
    <xdr:to>
      <xdr:col>26</xdr:col>
      <xdr:colOff>472440</xdr:colOff>
      <xdr:row>2</xdr:row>
      <xdr:rowOff>76200</xdr:rowOff>
    </xdr:to>
    <xdr:sp macro="" textlink="">
      <xdr:nvSpPr>
        <xdr:cNvPr id="8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E2AE803-03EF-4FC0-9B40-1601C1B0569B}"/>
            </a:ext>
          </a:extLst>
        </xdr:cNvPr>
        <xdr:cNvSpPr/>
      </xdr:nvSpPr>
      <xdr:spPr bwMode="auto">
        <a:xfrm>
          <a:off x="0" y="15240"/>
          <a:ext cx="13921740" cy="822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B39B11E-1B9F-436D-B499-4BEFD5EE4EEC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83702ED-2E4A-42C9-9572-6EE4AAD077E8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3AD3286-0312-438A-ACCB-2A2CBBC6C1A5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80F2D77-B501-423B-93C9-316B875FF1ED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E641210-9576-4EB5-A729-6E5ED87E25F1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77C830C-6FD6-44C9-868B-CAE4154B223C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03A49B2-E8A0-44A9-B466-798A83888CE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36C2403-0E98-429E-B6DB-3B761EE80A4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9C9B113-B521-4A05-9D3C-C0AD701012ED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22E5EF5-04C9-4492-86CD-5B377F12A0F5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37585FF-2995-4D2B-9150-21942F23436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58741D6-3E51-4C00-847D-73EB1CE62335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ECB4758-1917-4041-8A95-1F2FA551A077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A9A5069-B104-40B3-916E-8CEE78C8503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68A8792-E8F3-4D28-AD47-9BC7EFDFBD3D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718D470-4CC0-410E-982A-60A4CBD1764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B7AA599-491E-4126-92CA-0F09E6A3D8C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9C66417-C48C-42DB-BED7-1E05C5C129F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A32F31D-413A-4407-91A4-82C8C36B248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A41BC16-1405-46BB-9C09-F70DF542C4C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DB97DBE-107D-4BB0-8522-0329A7C15EE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7515C66-36E4-466B-B40C-3188BCC164BD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CFB844D-6837-420F-B385-CEDCE67880C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C697931-D4AB-4094-8D67-38A3B192CDE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3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AD00E4F-9EF1-441F-8EED-7B47F11390FC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3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B014895-27DD-4146-93C0-588AF4836255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3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311789B-736C-4374-8174-06D78D0A0461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3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BC60472-B6CC-488F-B9E3-AF68470E52ED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3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8D3BB3A-0977-47B2-9549-64D8EC786D68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3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F978851-196D-4D3A-A014-024411DC7A73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3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6E5EAF4-EF8D-4556-953E-29244558B266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4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272B119-1E4A-4D6F-81B9-B2DDB2401EB8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4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FF5E9B4-B935-4BC0-A3A2-613573371A63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4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B2BEADF-4FB1-45B0-A582-3DFD7495D5AA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4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CE4CB52-3A70-43A2-9346-DC96DBC8CD24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4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C1FB318-A0D4-4850-B81D-5B04EB96B162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4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DA09835-42FA-4DAE-818C-8FD3A4888678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4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D4F1C97-1766-4D54-9474-D6CF5E501E02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4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8AC30E3-AC41-4DF7-A243-2675A5E4780D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4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8CAC8F8-662A-46F3-9EE8-FDAC83133BFB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4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19BFA98-570A-4EDA-A773-53AD18691AAC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5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950F8E3-081F-48EC-8DB3-0A6DC1E472B9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5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953CC81-59E3-4C48-BD0F-ED206F2A2709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5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63A1ECA-9981-4F70-B17D-6412E9B95777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5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AA624BD-8528-4EE3-A0E9-936EED453805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5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8226D78-2FBA-4ADA-8C1B-909EDC985B10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5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D60B187-0862-4D5B-A78F-97CCD205767A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5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F640387-6BD5-4F1B-8758-242050459756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5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8679F3E-8D69-49B0-BEDA-F30F42FC9F07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5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5F8699C-2518-453E-AF51-D0E4A863B817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5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48C6DBA-DAB4-47A1-8CDC-602E93CB4846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6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4EF0666-D98A-4967-BEA1-82534CAE0035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6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26DA02E-4E04-4325-827C-CA0979525C0B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6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E1085F8-F878-4FAC-B956-614D7EABAC1C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6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A531765-7264-4B0F-AD42-5A523326F96A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6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063A562-DC46-4DBA-A97B-7034F77418BC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6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D84D688-5E6F-4F18-954C-EED61F473365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6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7EDADA9-BCBA-45D3-83F9-ADC89DEDF303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6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C39B03E-39A7-4817-A66E-C79E374B9145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6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5C4863D-54EE-4C3C-81B3-A52D618E90B2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6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8F203B4-CE2A-4BB9-BDEB-A6821B5F3B3A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7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8A8EEC5-C59E-4B74-A5F6-FB2A455111B4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7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7FEFBD5-FFDF-48EE-94B0-6DB80EE526BE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7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37DB7C2-2B0E-4025-8B6B-BF3A2450254F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7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6687036-E451-4184-AF67-CF27C4DE2C1C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7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C2A2A60-7A48-4BE5-9F3A-25DA00FE21FD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7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B0726D5-DC0F-41F4-AA34-A6F5EDA0DB13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7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8DBA76C-EE21-4C20-9770-7FCFF171A02E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7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26509C6-7C68-4ABB-B7C9-51CC543FA1D4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7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8082975-79EB-4D41-8464-A06B085020AB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7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831F290-1ED9-40F7-BBE4-750A76B3C34F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8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376A9AB-D66E-4558-943A-14443C023EE7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8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C6A8695-F382-41AF-BACD-85C821A7232D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8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07C553C-7273-4B5F-8DC2-2E22B253FDBD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8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37C4C2B-3418-4364-9B1F-50ADFADD544D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8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E51BE84-0EF1-45AD-8884-146B1F2AA54A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8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1F48A1D-192E-439B-BBFE-FA51F9226727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8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47F6CEE-A9D6-468C-99FC-CC7ED151844F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8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A7D7668-05EA-409C-A875-246506161B3E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8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EDFCDFC-71B0-44C9-A293-94C6297296E1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8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9147F5D-571A-44A0-839A-DCEDD5BBAEFA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9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238A762-C5A1-4FDD-B151-2135B6104675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9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D662F3F-5219-4C1F-8ECD-4BFD896BF542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9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B0A281F-560A-4C8F-B593-3C402CE4FC99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9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598724F-7D92-46C0-BC63-0AB03C42D171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9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8009100-2E93-4FCC-8CA6-7781489FC6CA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9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8C35951-A017-4894-8E24-FBF6E75B260D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9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7843645-21DC-47EF-908E-DC522F075367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9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1A06FAF-B61F-463D-8A0D-6EDB52526881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9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D0954B4-53A7-44F5-9E4C-E753F4DC47B2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9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9BC63C2-602C-459C-ADD3-6811974ECC24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0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4E3CA25-5254-4799-9DCF-F2A4F470704F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0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2C6A0C8-1434-4917-AC2B-0AF0C08512DC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0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B6005F5-DEC5-4387-88C7-CB222A3CA420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0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BF4A5BE-3BEE-472F-95D1-5F3A682DE5BB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0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9D9F6F9-6C2F-4D90-84AB-34E47C5EBEE1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0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003AE26-A08C-4BA5-8C8C-684D8B45B2FE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0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1D99AE5-7EB8-4ABF-A90A-3AC883CE22FF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0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DE67A9F-5880-4950-A7C2-A8208B17D7FC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0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AD484BC-7296-488F-AEBB-C368F740A143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0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0D27454-5886-4872-B3C4-5AD1918BD428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1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CE2EE52-898E-4834-971F-7CBEED05E119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1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7028D05-FE94-440B-8822-21F693018DD7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1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2AECDE9-E1F4-40EC-B045-787054D57B9D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1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96FB4FE-EDAC-4E91-8B80-C72CF127398A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1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735DBC5-4B54-49F3-AC7B-14877AB6FB3D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15240</xdr:rowOff>
    </xdr:from>
    <xdr:to>
      <xdr:col>26</xdr:col>
      <xdr:colOff>472440</xdr:colOff>
      <xdr:row>2</xdr:row>
      <xdr:rowOff>76200</xdr:rowOff>
    </xdr:to>
    <xdr:sp macro="" textlink="">
      <xdr:nvSpPr>
        <xdr:cNvPr id="51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03F20EA-CAB2-4FFF-862F-70130843A192}"/>
            </a:ext>
          </a:extLst>
        </xdr:cNvPr>
        <xdr:cNvSpPr/>
      </xdr:nvSpPr>
      <xdr:spPr bwMode="auto">
        <a:xfrm>
          <a:off x="0" y="158115"/>
          <a:ext cx="15769590" cy="822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1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7D411CF-B379-438A-A8D8-963F7CE826D0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1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BE054DA-F4D2-494C-87A8-419BA9FE1E5D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1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91285A9-6A0B-4F19-9BCC-27559317D949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1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B7ED26E-8907-4B2E-AD07-DFC041E623F2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2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E9ABA55-D68B-45BE-B393-9A140ABF0FE2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2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04758A5-AC9C-4FE6-9A00-C71BDD16CA71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2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1BD1A88-82D5-4AFD-975D-260DA2E769C7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2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7B282BB-D3C7-40EC-9327-11F1892C4786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2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3481186-B855-4D5C-B916-662A08B74CC6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2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F219885-6229-4DCD-B101-0E1AA88E96C9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2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DC2549A-FF3A-4E40-A9F8-5F7ABC0E602D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2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8A5C287-DAF1-4386-A762-EEA8A649BCF4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2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F759306-41A4-40BD-86AB-5854DABB4394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2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E3C6157-CF21-4380-88EF-A14CF4BD3521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3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6774E5B-8178-412E-A46E-F814235647FA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3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6B6DDAB-AAAE-494C-93AA-A223FC183F7B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3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76EE8F1-1208-4D31-83A2-05E2E1BCE2D9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3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DDC1BF4-FE1F-4830-93E5-E185FE562419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3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45D12A1-2BB9-43E5-B0CB-0367134146FE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3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B1F63FB-C56F-4980-836C-D96AD69724ED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3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18ED0E8-1CBA-4D61-A2A3-368E0477F44E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3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13FD3B8-AA70-4CED-A8F4-F5C95D771B25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3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DF88ED1-08A2-4920-91C0-271FBD2B5B89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3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4ED541B-5385-4F1B-A2F4-8861525AB5B6}"/>
            </a:ext>
          </a:extLst>
        </xdr:cNvPr>
        <xdr:cNvSpPr/>
      </xdr:nvSpPr>
      <xdr:spPr bwMode="auto">
        <a:xfrm>
          <a:off x="0" y="161925"/>
          <a:ext cx="1588770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246530</xdr:colOff>
      <xdr:row>1</xdr:row>
      <xdr:rowOff>22411</xdr:rowOff>
    </xdr:from>
    <xdr:to>
      <xdr:col>6</xdr:col>
      <xdr:colOff>63725</xdr:colOff>
      <xdr:row>1</xdr:row>
      <xdr:rowOff>539301</xdr:rowOff>
    </xdr:to>
    <xdr:pic>
      <xdr:nvPicPr>
        <xdr:cNvPr id="541" name="Bild 1" descr="Logo: Autonome Provinz Bozen - Provincia autonoma di Bolzano - Provinzia autonoma de Bulsan">
          <a:extLst>
            <a:ext uri="{FF2B5EF4-FFF2-40B4-BE49-F238E27FC236}">
              <a16:creationId xmlns:a16="http://schemas.microsoft.com/office/drawing/2014/main" id="{EF66AD7F-2834-42BB-ADA1-1CC6DF3A4A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530" y="168087"/>
          <a:ext cx="1979930" cy="51689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163704</xdr:colOff>
      <xdr:row>1</xdr:row>
      <xdr:rowOff>121801</xdr:rowOff>
    </xdr:from>
    <xdr:to>
      <xdr:col>5</xdr:col>
      <xdr:colOff>577247</xdr:colOff>
      <xdr:row>1</xdr:row>
      <xdr:rowOff>638691</xdr:rowOff>
    </xdr:to>
    <xdr:pic>
      <xdr:nvPicPr>
        <xdr:cNvPr id="109" name="Bild 1" descr="Logo: Autonome Provinz Bozen - Provincia autonoma di Bolzano - Provinzia autonoma de Bulsan">
          <a:extLst>
            <a:ext uri="{FF2B5EF4-FFF2-40B4-BE49-F238E27FC236}">
              <a16:creationId xmlns:a16="http://schemas.microsoft.com/office/drawing/2014/main" id="{F0202CC4-7CF9-4170-B72D-04C478F39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3465" y="262605"/>
          <a:ext cx="1978956" cy="51689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1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C12F97F-5302-4F6C-BBC7-8308600C02F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1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EC384B5-6610-4807-9370-CC345360E257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1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0EC6527-A5BB-4029-B002-7CE723CBA78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1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D9DE3DE-BE50-4A64-A701-BA088652EC4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1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11F2AC6-E187-411C-B39A-A3D2AC991EE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1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E6FDFE7-AA79-4511-AF56-BDE48DD4DC1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1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F3CDF31-2366-4018-AB1E-376805075FE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1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08879C0-03B0-4DA1-A7A9-20E8E128D61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1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F67037C-5D7D-410D-AA12-25ED0FF376EC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1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1E6AD07-8763-447B-92B6-46386C035D3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2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C75228B-8AE5-4424-A619-D760E0EB3FD7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2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1D38CF9-4654-495D-8A07-8CE04EEF481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2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5A82ED6-1C97-48BF-96AA-0887E6C4747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2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5DC08CB-8A31-4EC9-A2D2-5C2C37A40C4C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2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56A8DCB-DCCE-447A-9BE2-5C0E33835A1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2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F48F4FB-49D9-43C8-A82D-CF977C06AB3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2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A1F1FF9-592F-4863-ABD5-BB83BDB053A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2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AAC365C-7E3E-4CEA-A7D1-B2F3F5A5FF6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2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A271B45-00F4-418E-83FE-C450BEF02951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2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7E42CAA-6078-4659-8191-994844623BD1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3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72F57CC-20AD-4446-82E1-A4A03A53ADD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3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4748B0F-5937-4F47-B6A0-44F274D4EF3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3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4CEFC06-2E65-4F11-B32E-BE276209E131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3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B7EB8A5-9097-463E-8F53-12CCD095AD8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3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648C79A-AFE0-4C1C-A4E1-AFABE339E22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3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29E3944-A271-465F-B952-E228361C2E6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3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3349FEA-40BC-4C8D-A045-38F61CF6D23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3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BBBD81A-DB99-40BD-B8D3-1F0052DF08E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3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B1D5E5B-AF2F-47A6-85AD-D275C79EEAB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3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FAF405A-E83F-42FD-B419-8096F7B9F605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4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92E1F1B-2F65-47BE-B989-8AD717283EB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4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ADC99C7-C510-4C70-8CE3-5907334F31E5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4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A23822C-1B65-44BE-BDFD-0729A40A7F6C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4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7917E92-43AA-4DA5-B76C-DAB3BCB417A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4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5E86462-7E6D-4D05-A696-95F28ACFD21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4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56BD244-F64C-414F-BB3D-1C163776444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4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09B1313-1C0F-480C-86CF-39DB8CC156C8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4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BDC13D8-1B4E-458A-81B2-C564AA74E2C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4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FE920E0-C4E6-40B9-87A6-FE615954B45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4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8B9FE0B-32FC-4BAC-B07B-072CEEC66E7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5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1CD8770-677F-4B52-BCCC-135055DA89ED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5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576A4FA-7638-4FAE-9B9A-71EDDF0B664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5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8B36125-BF6B-43B3-89CF-42CD9A26F2C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5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418E415-6D7A-45D7-BE3D-16C41F6B43CC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5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77EB12E-7EAA-434E-A1D3-68A7FCEFCCE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5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C133F1A-D784-4DE1-96D4-F2EE36B26E7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5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EF0683E-B82C-47CC-AC3A-A441AF31CD8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5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B0A4972-4047-4190-8706-35587FC5DD1C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5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0E033CC-FAEC-4CF0-9487-E2A23AEC5AD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5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5E3F018-74A4-4823-8856-70948DF757F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6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86932F0-4F26-4BEC-B871-91BE3B2204A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6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466DBB8-BD53-4C0B-AEC2-4FEF7D4D060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6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1BE83C3-A55A-47AD-89D3-003439EB020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6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6389BAE-8071-4ED6-9DDA-0B05BDD421A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6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4F7C3EF-EE06-4F39-91DA-F4EA8F06E711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6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BF25B33-95ED-46CE-A3DE-50856C6AC05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6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152EB2D-33FA-4414-818B-1461554FB5ED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6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BB87472-41A6-4514-89F9-EAAAD479ED81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6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CAE20E5-9A8C-463E-895E-19940BAC2AA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6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3D24C4B-3195-4E9C-B22B-D47CFD302E0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7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947C935-B195-4E0A-8D3A-6DA6AE5EE04D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7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C7C51A1-33F6-4958-B9DD-B57467CB2AA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7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7BE87BD-F574-48FC-99C2-E4C0CBCD8FF5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7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69C9111-602F-43A6-91DD-B2F8432786F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7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E0CD080-454C-444B-B9ED-91A038029A6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7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BF293CB-48EE-4424-84AE-0144BE48EA1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7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3F7CBE1-DC2E-4431-BA31-5BF5B665109D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7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7B1D531-0541-47D4-9C21-3E1ABC822B07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7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F86104F-3A89-4D23-9D2C-7A4FCFB83C3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7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573536B-71E3-4BE2-9519-8D390372591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8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439604D-058F-4D07-A730-933AA546431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8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B989329-74B0-4567-B018-5C084439384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8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BB5F0EC-71FD-46DC-9C45-67A6F55C154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8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3215031-1F05-4FE9-B4C0-D17E8614B457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8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D5152C2-7DCB-40B5-89C7-50E849F20A6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8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7FAF255-4006-4F56-8172-738E63B6506D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8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29C12F9-1D8E-4E17-B75A-6FF462ED025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8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D349350-352A-4028-8F7E-B5A4AADDF585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8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0394632-FDC2-49CC-93E9-D37189A27981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8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3A2E691-F119-4D5B-9955-DFAAD1CE22C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9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6734B73-B702-4A78-9605-8DFB4A3CF77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9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80D0079-E956-4237-A8DB-4F193B49407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15240</xdr:rowOff>
    </xdr:from>
    <xdr:to>
      <xdr:col>29</xdr:col>
      <xdr:colOff>472440</xdr:colOff>
      <xdr:row>2</xdr:row>
      <xdr:rowOff>76200</xdr:rowOff>
    </xdr:to>
    <xdr:sp macro="" textlink="">
      <xdr:nvSpPr>
        <xdr:cNvPr id="19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492E2EA-F21B-4F6F-BA39-597A1EED416E}"/>
            </a:ext>
          </a:extLst>
        </xdr:cNvPr>
        <xdr:cNvSpPr/>
      </xdr:nvSpPr>
      <xdr:spPr bwMode="auto">
        <a:xfrm>
          <a:off x="0" y="15240"/>
          <a:ext cx="13921740" cy="822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9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CDC6043-7ABE-40F4-AB15-28BD51A07FA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9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ACF99AE-EF74-4BC5-9499-2D69984C5D6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9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F69A716-577A-4F1B-9BCE-A7340DC3BE0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9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99CA4C2-523B-4BD9-AE6F-03B0A5190D2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9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7738D61-2B64-4D06-ABE8-6FA6D0714A48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9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D2242A3-4F29-405A-AC16-369315F25C7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19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C62E798-7C7B-41E9-B5C5-940566119A78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0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C74A4F9-2AAB-4E3F-A419-295FF8BE469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0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1FB197C-B1FB-4CF0-B98E-BD7D635FA16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0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2AE4215-80A5-4C45-AB49-F551BEE25C7D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0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C854E23-C153-4F74-B50B-27B37207871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0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168195C-7446-4EDE-98C1-99E1265CFEB5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0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51E266F-FAF6-4A7D-9CCC-596E89DE147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0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3F6AD4C-5824-4316-8250-FBFABD448DB8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0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D4BB48E-1B32-4E33-A0B9-4AE18B5AFD3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0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58C3DD1-D59F-484B-9C94-AAA969361BD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0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B219735-86B9-4B15-97F2-C723A5E93CE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1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828F818-D71A-4371-BF45-66DE48ED7745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1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5454F5A-CFB0-446C-929A-3077CC0527D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1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E56AF22-3D18-498E-B1DC-32B3264542E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1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A6D1297-A23B-4D5F-9B17-42E0B0BA513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1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EED6DE7-DBE6-4D20-A523-DB1F615A3EC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1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4B005D0-A565-48F5-8F0B-ED13185C135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1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EAE9020-0D2F-49FA-804E-5F8E2256D4F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1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4813F14-AC36-4D63-8078-167D17CF448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1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FC83117-57A6-4219-BEF4-F80D3901E5D8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1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05221FF-A1AA-4EA5-9DD1-3AC6CFCC375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2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8A0C694-3B7E-4856-9E3C-CAADE5048C9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2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960913C-F91D-45D8-B3B6-6C887241984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2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C4EE3CD-CCD3-46DA-89F2-1B674C10EBF5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2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E87D9D3-0D1A-40B7-9E77-34859C21595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2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FC9A47F-ED3E-4871-9DE1-A1A65932220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2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CE7853E-F15E-46D5-8189-E1DB0B4F781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2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FF3A6AB-9824-4442-BEAB-AA24A1B40B2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2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7200F0F-B068-451A-A42F-14365A76558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2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44DE7F9-38AC-4F2B-B6A3-8E659F40A95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2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613AEBE-F577-4787-9C68-67EE5D01591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3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76E9337-C2F6-434C-A58D-4F8398F6DDD7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3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4D62174-0FC6-4C92-9458-3397DBF5E007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3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6D8D6B1-EA02-4724-BCE3-6224D4E8966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3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117E3C9-CE84-4677-B8F0-B6710643640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3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87194FA-6CFE-442E-BF80-AA585602C52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3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3D4A72E-CD18-415A-9003-CA4B4380527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3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0CA73B4-C92F-4A4C-B6EE-AD0FDF077A7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3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DC573DE-8F0E-4B45-A531-08847D8649C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3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7A045AC-1A53-4CF8-B267-F251BBE43BB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3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C81A677-F6F5-4639-83CE-5C0003EE4CE1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4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A462E21-57A9-4D3D-869D-19F281F9CC2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4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B9D0007-745C-4AF6-9BC2-827B32A52D6C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4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98F4E53-736F-4278-8CF7-F9617BCCC49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4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BA87993-1CBA-43D7-B22C-1DC08529D5FC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4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41DC0CB-0B7D-44B3-AC18-3D212396E791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4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7E130D8-EE0F-42AB-8661-C4A534C5092D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4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CF9514F-1B72-4560-AB44-DAAED3CFBF4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4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0F71E89-CB0E-4169-9E4E-142188A677C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4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333570C-BA3C-4B0B-8AE9-390146119911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4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FECBE15-C6A4-4BCB-B5F8-9F5C4084DD0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5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68D5C88-B532-49D7-974C-8A5017F7A1B1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5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B1EC03D-F0DA-40F4-8E4F-468CA41015A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5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25310F8-93D6-469D-B41E-1444B7A25617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5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CDAC6DB-4338-4589-9AC4-ADE6E7F82FD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5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3D0A9A2-7FE7-4F5F-8B3D-B6750CD2E57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5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CC06EA9-5097-4CD4-AFD0-CA65D313354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5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E5D2CCE-6234-4BEF-8F2D-FE53C19628A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5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4C845BD-0555-4CD6-88D2-67C7610FD75C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5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A4777D7-EFD2-4C55-825B-90D6A35F3F7C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5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A8F22E6-97BD-4DB5-BE9F-FB95E0C6661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6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E00146E-0368-4D41-881A-F23747B60EE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6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CE1E558-A338-474D-BAAF-08CFA5039F1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6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6048511-1AD5-424F-A07C-D2F6CF07B6F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6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7A701A2-128C-42D8-AA77-4EC6DC6AFCA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6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8A47A89-619D-4798-A2F3-E3C9E440A778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6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6CCFD6B-AB74-4126-BFCE-DD08A7B406B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6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6EECADF-6681-416E-A684-D7AC6F4A45B5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6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7F6F748-75CF-4A17-8D4F-47959D0EC62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6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9B71F3F-B7D8-436D-9D62-C6E189C21F0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6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2AC51EB-F26E-4027-893F-C873109FDE3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7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8E92FB8-1B4E-4005-B7A2-F9DDCA9DB84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7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1877157-AB8C-44CF-95EE-06879DB0F441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7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7D7C159-59A1-47CC-BA93-BD7AEF39505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7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65616F1-0351-4274-AFE1-42AA3556B75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7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1BFBA6E-69C2-4C64-9586-E0921E0BAC91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7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E698028-05EB-41D1-A0A7-4C0BD323D2AC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7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AC92E8D-0F18-4083-A3FE-BFCCBA8D196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7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5419B75-5964-4FFF-B66E-BBECCE21259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7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1919871-9FE0-4E6A-A324-6CBC42F3BDC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7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F2DB8BB-DE84-49B5-AEF0-BD5EDA8FE1E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8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402193D-696C-4925-B112-F7A091A6E36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8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C8FAC20-260C-4123-BA6C-877762FE2517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8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7A2BAD2-AE88-4232-B70E-251B74D32E9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8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E281477-A66A-418F-B99E-5FFD69A1829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8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80EF431-E80D-49A0-B5C3-87C5016318B8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8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1CD039C-6B2F-4835-8497-C6FCF04E8F6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8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259D253-6D0A-4F66-B8A5-019208BCF5D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8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EF3D320-55A8-46F5-918F-F129C175C5B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8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DB0E011-8643-48FE-A3ED-7DFA3C0587C8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8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194FA3C-B041-42ED-998B-9E7A1AED712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9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86B8260-1572-4653-964E-07D6D2DAD6B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9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77727C7-9C8E-4C3C-A59C-54E7871A13C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9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E391AB9-D6EA-4008-BE54-BA6777D524E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9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C5A49B7-A409-4C6E-953D-43C2C1FB2CB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9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D1B16BE-3C1B-42F2-8280-7CD450EF556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9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C8BBCB2-24FB-4D82-86AD-C2EAD045713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9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C6E6D62-4B6C-4F2F-B5A5-BDE28E28AE2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9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E0733AD-DF09-4AAA-8E67-AD341A1FB43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29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2572AE5-0405-4212-AADD-0A3556C5A33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15240</xdr:rowOff>
    </xdr:from>
    <xdr:to>
      <xdr:col>29</xdr:col>
      <xdr:colOff>472440</xdr:colOff>
      <xdr:row>2</xdr:row>
      <xdr:rowOff>76200</xdr:rowOff>
    </xdr:to>
    <xdr:sp macro="" textlink="">
      <xdr:nvSpPr>
        <xdr:cNvPr id="29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C5A6C0C-E42F-4503-8BD2-B75CE1879320}"/>
            </a:ext>
          </a:extLst>
        </xdr:cNvPr>
        <xdr:cNvSpPr/>
      </xdr:nvSpPr>
      <xdr:spPr bwMode="auto">
        <a:xfrm>
          <a:off x="0" y="15240"/>
          <a:ext cx="13921740" cy="822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30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9D55D80-C4EC-4323-BDCF-E46F844F80F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30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D4D472B-DEF9-4259-BDA3-EA722B93964C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30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5976D85-B467-49AC-A6C5-F3716C0C189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30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C945BAB-6B61-4BF5-ABA1-A0A6ED75D535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30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88A0DBA-5639-4CC8-ADA8-D28AF5640E58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30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70310EB-0800-4ADE-9D68-0C905748B70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30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BEEB615-6D32-4FF2-8E44-61A31243509C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30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805B4A5-C29F-4FEF-B121-DD0409B711DD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30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93F4911-2956-47C6-9E90-7D58BC96ECF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30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2D09B10-D9DD-4E00-9FAF-A2ABD098129C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31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57205E1-4C8E-4752-BFF4-B8816B59719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31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9E08E52-C517-4114-8CFA-A544E8BA1EDD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31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76CEC14-ED17-41B1-8D54-C93765D01345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31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F5668F5-1653-41BA-9446-E2A4AAF6764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31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E5BC021-BE23-4568-AB38-4FE1D993734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31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1A7DEFD-0211-402D-BDFA-E602997C9BD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31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7CAE0B0-92DB-44D6-924D-CF3E2C91FDB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31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43A4FFB-4A8F-4EF3-B92A-850B07FF2B57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31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D6F570F-BCB0-4916-89CB-60883553475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31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0C8FBE5-45B0-4C5F-8C30-CB7DECB3BB5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32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39E6B8C-9EB1-4210-A0DF-94390DDA1FE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32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B5180C2-0302-47BE-BA02-2CB64A3C7AF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32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3BC2369-3422-4EBA-822B-6EB4C9F1B00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29</xdr:col>
      <xdr:colOff>590550</xdr:colOff>
      <xdr:row>2</xdr:row>
      <xdr:rowOff>95250</xdr:rowOff>
    </xdr:to>
    <xdr:sp macro="" textlink="">
      <xdr:nvSpPr>
        <xdr:cNvPr id="32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302B635-3854-4C95-B2EE-6BE4751E2B1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799BC3C-CD5B-4CBA-84E3-29B5EA8508B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DD37EA1-9B87-4310-98A7-318E0FED209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0A4A2FF-6B4B-4CEB-B661-9E0E57789BC5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1F4FDC2-A8D0-47F5-8A74-F8E7F212FCAC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8C1D5C4-482E-4194-B8FF-D2F4406E565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35222B5-B2A6-40BB-9955-3F434039696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1E170DB-DD9E-40EE-BB78-B09FFD522E0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BA56BDC-8368-40B4-9F04-77D4A46E6EBD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7D7305C-9D2E-408E-879B-AC1D3231F69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E604248-2EEA-4A6C-9F2C-E128404235D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567FEE0-DA22-4852-851C-08556E9D7F7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A7EC6F4-801A-49D7-8A65-03530FF20468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0E6692F-580D-43DE-B3D4-7B85811BEE4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18CFD77-D71E-49A4-863C-0E7480DF4F3C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9B9D593-153C-4E1B-8D5B-7151E9C67B7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86EB7E2-94F4-4205-9D8F-3610EBAFEBC5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66B68B1-D193-4712-87AC-5750B7941F07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1D8284D-6FEF-46B9-AD9F-07480E4C45B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2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2BBB186-08DC-4CE7-B56E-96B65DE0F42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2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D020957-1840-4E5C-A8CD-630122DF9C6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2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79C8E6A-FDDB-40C1-92D8-74B0A8EA3A6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2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27046CE-00BF-4DFE-9154-463C22661B6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2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7F52D17-8EEC-4D10-9712-119860F742E8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2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BEDFA0E-1FE1-4A7D-931C-F7C8B44CF25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2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7432059-F8DE-4260-AC94-A76D72C44E5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2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0CE6876-DC9F-4347-9F2C-9623F368515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2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0D090D2-DBD5-4067-9543-C2B77120850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2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5C0F8B0-B234-4AA2-AC41-6B200FFC94B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3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D7B03EA-9057-435A-8F0C-876FFA5FBAC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3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09C2F47-AAD6-4146-9CA3-99E071D12B8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3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72FF2C3-57B5-44F0-BD33-31B0603E896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3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445CF92-0A66-4B26-9CE5-2C0E225633BD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3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40E7D6B-7691-4BE0-A1C0-92A5AA520A3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3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C03EA3F-E063-4EF8-BC82-64A8D72924E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3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BA1797C-8BFB-4158-B895-03D55EE15531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3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622EDB5-9836-43E6-9A91-14CE4E8036F1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3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127385F-C488-4352-8146-F2ECF5736C4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3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36F5936-36DB-493D-ABFA-B02B1E02610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B10DB94-DB29-4F2A-A0D0-215A4C116E05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A3B39C0-F0DD-48DA-9E17-F976DD48FC7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875567C-BD5E-463C-80C1-194A02DC75F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0E769C6-4802-484A-8950-4A220CCD6D8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5E93D85-09BC-40B9-B068-C227662063A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06DBAFB-9EB4-43AE-83EE-37A74893DFB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717F81C-9E19-450E-A4E6-CC64E98E241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16FA8F8-12C1-4943-B476-36598AFBD16D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FE4EBD6-187F-4758-B7A7-67B07C93287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9AA9072-1C5F-4C77-AEDF-EEA791A34C7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1C85367-1DB8-4B4E-9376-05F987BFD39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B410B2B-30DB-4FBA-B1A0-677CF0EED68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E0F27A4-5870-4830-B3E7-674EECC1DD3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9603F70-6E24-4A24-B9F5-3865062E029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7ED96C8-80B1-4929-8292-71756B59E698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317C87A-C6DB-4912-8799-07EDB25A938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F253D08-9B3A-4E70-A56C-82B30BA29EE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2BA7755-40C0-469D-997E-79AE6947BC6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60F9FFE-684F-491D-84DA-163FAF2BA39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5C9245B-8568-4EC3-8645-E860B38F58D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6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98292EC-9136-43DA-9CD9-81D19BDD1FC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6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63EAED2-2F74-48C4-8516-DDDEBA38FFAD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6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0EA6A8A-E4CD-4AD9-8673-3CA28562C6F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6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ADBE54C-4F2A-4363-89DC-BA308E1C7EF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6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E0D6BFB-B913-4EB2-A7B8-D58BA1B09C1C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6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C0A6A13-748D-4F84-9716-3D1C3AF4EA1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6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5D2895F-ADAD-4303-9620-E0290A9EC52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6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3BD35C9-6238-46B0-B35C-3D5D8942270C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6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42A82CB-B935-49F2-8FAC-86141D8DDD6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6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7AA6F58-3B5B-4086-B8BB-A55E89606CE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7A40B22-40C2-484C-9873-896FAB9966E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1F2A556-EB42-4822-BE35-395074B10D08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BCC936C-100C-4704-8160-2AAC58FDCB7D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D455E26-6956-466D-89E0-DB0432AF8A45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71B7325-1BE2-47B1-9CE6-9F27562E7A71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C9E9D5E-C2C2-4FCD-A72C-1E75DA063C6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BC7C278-14A2-47E3-A5F7-0F855A7A5BC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0B0CD66-733D-46A4-92B6-8D1BFC9EE16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FEAC91D-84B8-4494-A98B-8047B0FF4731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8EFDF5B-3178-4ECD-903A-F7E64F53C62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C333792-B574-4574-B0AB-43F257B224C5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73ACD54-BE4F-4D8C-A045-C0B59A2BB85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A17E897-4688-4D6B-A3A4-DF3B96732A9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F7B91E8-131C-4C99-9402-8D1638A5817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15240</xdr:rowOff>
    </xdr:from>
    <xdr:to>
      <xdr:col>26</xdr:col>
      <xdr:colOff>472440</xdr:colOff>
      <xdr:row>2</xdr:row>
      <xdr:rowOff>76200</xdr:rowOff>
    </xdr:to>
    <xdr:sp macro="" textlink="">
      <xdr:nvSpPr>
        <xdr:cNvPr id="8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74115DB-D7AD-4C33-A153-A8C3CEFD6499}"/>
            </a:ext>
          </a:extLst>
        </xdr:cNvPr>
        <xdr:cNvSpPr/>
      </xdr:nvSpPr>
      <xdr:spPr bwMode="auto">
        <a:xfrm>
          <a:off x="0" y="15240"/>
          <a:ext cx="13921740" cy="822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EEA208C-ED7D-4744-90E2-5E1D71C84E2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481E366-FD3E-49A6-B7F2-F5DA4BBE75F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8FAB58B-382B-46AC-85C4-1BE800CC9E81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ADAFC35-A7DA-4912-868B-E36CF5B7C41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1CD6DE8-4161-45F7-816B-A063AAFF3B9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453E3CC-01F5-4650-B5EB-F73A98A25A1D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5161A8C-463F-40BD-86E7-8660FD2E65C1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9179B83-D733-4CE2-A0C4-31D620A3B46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DFD0EB1-32C1-4949-8EB5-C7ACA8521E3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4436176-5FF2-44B7-BED6-AB447B1EF5A1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1F92166-4191-4C52-9C3F-CBAD03B8186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C349CC6-4AA9-43D1-A8F9-806CECA2C8A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84DD963-7635-44F7-B29D-3B80FC46FCB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69E2564-4B15-4C68-B81A-8079FA2E2608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FDD5EF9-EE59-43B1-80EA-79544F548E0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5877874-9DCD-46F0-AA92-D485E943C20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66167AF-D572-4B7D-BCE3-0809BC483C4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4D77965-DEEF-4A0D-A49D-56D95DC5628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79F71FA-EC0C-47C8-BBE7-5E5EDDD4C1C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9DA943D-83ED-4628-BAF5-4C0CB58B1268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CE76680-04CE-476E-83AD-AD4AA3E9BAE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E98F5E7-882F-4F75-915B-90DDC849D15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93C263B-4D23-4D47-AF57-A0E7EB68B5AD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05A1587-FF2C-4E69-9866-9A7B41E7D988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5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4D1DE7E-D192-4E42-AC58-1165D60299E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5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7033F4A-1D21-4E9D-84F5-4512550A9E07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5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91E710B-4922-4AC7-B6F2-83085442A5C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5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73A9388-5924-4CE8-BF0C-817FB9D8FF4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5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4BBB7A9-CBFD-418E-87CA-E415C1861E3C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5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DA8BA83-1FC8-4B4C-8EF6-C19AE2551BA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5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8EB3D15-F71E-4F2E-873A-2C8105AF7D75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6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543D2DB-712B-4323-88A4-E6DAB3A1A031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6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E9FE69E-461B-471C-9944-66982533CBD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6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63B507B-E606-41F2-A60C-58BA4A0A8F2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6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E6741C9-6E90-4951-9801-5BA15FE1FD0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6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14C9D01-D96C-495D-8DD0-01C7DDF2F7D7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6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DF876CE-E9C5-4F4B-A07F-E362D4AD9AF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6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1B6C40C-BB28-4EEF-A010-4C968B55D7A8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6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94086D4-2C79-4182-80A5-41DFB5182EF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6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DE7B1CE-C17F-40DD-9FB6-D3838B5A578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6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A5AE21F-814B-4B65-AE0A-BF7CDA259C1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7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82B9054-7413-4ED5-9A98-B5B127E6EF0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7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380C2B5-94BC-4833-AD01-958D8609BA2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7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7BBDEC8-7D86-483C-B2A8-54D07436D93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7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FE1723F-F3CE-4A60-BDE3-C7CAC3B761EC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7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CE6D2E8-EE1A-4492-8206-50BB6CE60F7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7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6EEBF91-FCDB-4BDD-A4AF-3804163FDC78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7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71D042A-C088-4BA0-A4EC-BA58835B7A4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7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1F50362-EF83-4B6A-B9CF-BC86619D110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7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943643B-E32F-4F70-BF0D-F0A7A6ECE88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7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4E692A2-4D7E-467F-BAE9-22D6914EEF9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8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E7AADD7-2AA3-4869-8F80-93712CFF9E9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8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4F8C124-666A-474F-B531-7EB330DE3A11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8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7E3523D-439D-4D10-8F16-FB78E7AF512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8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80C48ED-8FFD-4A6A-854F-90A2ACB3527D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8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EC15739-BFD3-496A-9FDC-7B94246FF72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8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6EF2A4B-E9EF-47F6-8678-B1F2BE170F1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8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98975DC-2C4F-4D73-862E-F6BAE7C2FFA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8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C98C08F-63D3-4380-B7EC-CF48FDCF963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8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8E663EC-C514-4134-9957-A67E313619E8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8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2157D21-543F-4B93-A25D-0C9DBD7F4C0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9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6CBF850-14CA-446C-A06E-0E0460EA0EB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9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719EF95-D56D-4B02-BC15-ABAC1EEC80F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9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D447BFB-E1FF-44A1-A21A-E7B3D95B089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9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A7B1AAE-4108-4E13-B005-9F8449E385B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9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39A536F-E18F-4128-B202-33564D80F65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9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26DCE52-5A6F-4003-B56B-4974A2431437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9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499A66A-622E-47E2-ACEE-5F2B90204B37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9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E398572-9E9B-4785-8EF0-09B8BCFECB3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9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D19714B-C619-44AF-A05B-5C3F8149E69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9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B1EEB81-E143-43FA-AF2E-ACB7899A26B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0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DA348F2-2270-4592-89C6-E5BF6015F828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0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82CE721-E6D2-4949-974C-D199BE993157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0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865D232-BB93-453B-9260-654923688398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0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6892404-EB4E-4F55-A311-E6AC24AEDAB7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0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6531AEF-7DCF-407D-BBC3-D1DFEDBFB0BD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0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7A7A8A4-D7A0-4C52-BCE7-B71C717187D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0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6CD7F41-073C-4C72-994E-5A907542F71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0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BE95170-2376-4B89-8309-1971477FE0B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0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884B4A5-875E-46B5-8B13-F8E850F40F5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0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07B8D0A-6917-4E4E-A3B4-71157629519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1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C3406E5-1966-41EA-AB63-7C0C1F41CB67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1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379A800-8541-4D91-B593-85C6A64D6A67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1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7B0D549-7477-42CB-A41C-954845C344E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1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8D31702-E4A3-411B-A5C0-7016C6190FA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1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3F663AE-4115-469C-B2DF-FB5E9CC19BB1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1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D7321AA-05A2-448A-9325-44DD63254BF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1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F6C16A4-7328-4784-8318-4184F298766D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1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E483972-FCE1-42A2-83F0-29445494AAA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1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FFA9B35-60DC-4D89-9506-25138C97DF0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1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2FC8BA0-62C1-492F-B8F5-12E9DFC4E9E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2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88BC7B4-9069-4D1E-8E51-48CE78836A0C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2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B3ECCAB-935F-4C28-A808-EC2AE045901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2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A1E6E08-5060-47BA-94F7-F943170890A5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2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3948D9E-CDED-49BC-A972-156E6ACA629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2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2ACDAD1-0814-4C00-877A-5DD7B1F7DB6D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2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F99B735-C0A5-4C4D-821F-1604A27F911C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2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2C579E1-DFE0-4E07-B2C9-604BF74A257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2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7D47E45-7FF2-45D8-8233-6EC658DB937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2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46515EA-DCEF-4899-A8D8-A16A5441529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2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37E3CEE-B253-4887-A51D-C9551C4B6B6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3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E723134-56F7-45E4-974C-DABE6DC0C1D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3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6C5E2E3-78FB-4FE9-A55E-1DB09359B2F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3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2BD1AB8-6B4B-469E-8910-BD8440B75B9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3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C71E2F8-41F7-4DD9-A275-70DD7454C61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3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ABD1667-F1D6-4C3E-9789-01F77CF36E1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15240</xdr:rowOff>
    </xdr:from>
    <xdr:to>
      <xdr:col>26</xdr:col>
      <xdr:colOff>472440</xdr:colOff>
      <xdr:row>2</xdr:row>
      <xdr:rowOff>76200</xdr:rowOff>
    </xdr:to>
    <xdr:sp macro="" textlink="">
      <xdr:nvSpPr>
        <xdr:cNvPr id="83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BDABA03-ABEF-496F-86F6-1C797D026FD0}"/>
            </a:ext>
          </a:extLst>
        </xdr:cNvPr>
        <xdr:cNvSpPr/>
      </xdr:nvSpPr>
      <xdr:spPr bwMode="auto">
        <a:xfrm>
          <a:off x="0" y="15240"/>
          <a:ext cx="13921740" cy="822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3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75F2497-D51A-4029-9214-DDC4F65AB21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3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FB18E73-940C-4861-B913-2C2309F5F791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3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F5875B1-FE38-42AC-8C09-1851AB18083D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3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9EB94E9-5173-45F0-BD12-EE407F29C3A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4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95C85FD-2BC4-4941-93FC-7975E4B2F225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4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B7BDC06-4579-4A59-A0EC-DB07FE459BC8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4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9F933EC-CD89-4A03-8A9B-EB18A1FE8E3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4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BCA6E3A-16AB-4529-952E-DA37E665EDBD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4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8460AFF-68AF-4164-A394-0BC78A1238D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4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54AB24A-C90B-429D-AF4C-7B2FEF370F6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4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4BEFCE5-60CF-4421-B421-B56C72E2FBA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4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77E624A-B458-4E58-A978-3A649CABE7F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4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9EEC1C9-6316-4ABF-A558-9BD3BF0B5C9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4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74E628A-9016-42BA-BA08-3521F05584A1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5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01670C3-B6A4-4EAB-ABC2-3E6794DB300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5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2A38B2C-18C3-4B20-AD75-8831D2962295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5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D33F87A-7207-43CC-821B-4D42D047F81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5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D05D68A-C628-430F-9028-C49F9519335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5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8ABDDDD-92BE-469F-81DD-3AEBAAACF58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5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586EF8E-DE92-4838-8BF7-2852CA18F19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5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26D7E9D-97C3-454A-83DB-F42D2FBE7A21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5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9596346-4E5B-4E66-B6DA-4DEFA992759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5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F52447A-D539-4217-ACF9-A3A6055E26FD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5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74A0B1F-5FC2-4E71-8FBF-C4521F9DF40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155421</xdr:colOff>
      <xdr:row>1</xdr:row>
      <xdr:rowOff>88671</xdr:rowOff>
    </xdr:from>
    <xdr:to>
      <xdr:col>5</xdr:col>
      <xdr:colOff>577733</xdr:colOff>
      <xdr:row>1</xdr:row>
      <xdr:rowOff>605561</xdr:rowOff>
    </xdr:to>
    <xdr:pic>
      <xdr:nvPicPr>
        <xdr:cNvPr id="860" name="Bild 1" descr="Logo: Autonome Provinz Bozen - Provincia autonoma di Bolzano - Provinzia autonoma de Bulsan">
          <a:extLst>
            <a:ext uri="{FF2B5EF4-FFF2-40B4-BE49-F238E27FC236}">
              <a16:creationId xmlns:a16="http://schemas.microsoft.com/office/drawing/2014/main" id="{2F2DA589-B73C-4FEA-96C2-586B5B87A2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55182" y="229475"/>
          <a:ext cx="1987725" cy="51689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6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798674D-B427-4BFD-B109-3C0628723E3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6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9399D35-A532-4E55-9389-856EB2D0898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6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E66B6BB-A78A-4BD7-A145-3BAEEC89A84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6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2792040-E930-477D-A9E8-1217BE9FC225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6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E8094A1-BC47-4879-9276-683B8096D12C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6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F0D5E05-AE68-4748-BCE2-3E4EEE37DEF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6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C75AC60-A47D-48C1-B1B2-C78E9A433CD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6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8FBA444-F5E5-4F67-8CA1-804F212138E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6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0B9DDB8-FF0C-4D71-B6E5-75A911B8020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7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C965F86-CEA1-4328-86ED-27A5AB3F596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7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8D77E34-CB0D-427F-AED7-A18FDFE8831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7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F55C614-8EF2-4A9D-AACE-32A0F1D6BAD1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7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EAA7BD0-5B5F-47B9-AAE6-22472FF8490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7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3387AFE-68B0-4005-8F71-8E9FEE1E3CD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7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B50817F-F2DD-4387-A64F-BBF70DD67A9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7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1D9826C-8AFF-4E5B-B0EA-AF8FD9F98E2C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7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127377C-52CF-4F9B-8398-101FF26E07B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7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A809E7C-9FA6-424A-B339-63AEA3200427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7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0F31E33-050C-4DAE-BD30-49FCC69C511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8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0B89673-4734-4E6A-8095-55283B0751F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8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D06478F-7AF9-4CE4-90AE-0090CAC16DE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8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0CEEDA8-ADDC-402B-99D0-2F36F9E1AFE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8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201ADD5-A479-4C7D-9919-7CE5E8F8872C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8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00D671B-A59A-445F-B8E0-F3D0A216B20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8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E72A660-8046-4321-BD46-DC6830645D3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8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F4580BE-FD56-4AE0-B595-736378147D7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8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5DED256-EFBB-4C41-A502-7E19224DF7AD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8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196AA94-93AF-4925-BAD0-0970175542BD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8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7E5FC22-048F-4ABD-8910-2DE987EFB5A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9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D855D82-AF7D-482E-9988-731CE0890C25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9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48296A3-0D02-4FBD-B2C1-117930762EB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9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62D36A8-2805-4F30-A455-26C846062C0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9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C5801D5-C330-4853-85F2-357F80798A3C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9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3E28933-8A55-4AEE-A8DF-34C11145FA6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9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E513DB6-8A70-4ED5-9649-92C4F8B9C601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9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171AEA8-6289-4DD4-BDE6-B16BC847AE6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9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B8F8A51-A96B-4781-ACC4-62D6D726B967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9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CD6ABBD-C145-461E-8408-61DBE01B41E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9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B1EF108-A0D6-40E3-8B28-CBB692F2266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0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7FFAF34-E580-4D91-AB9E-74BF469602B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0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FEEAE68-4BC0-40B8-9A0D-D2F5F2476458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0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DA2C67A-AD7F-4507-A630-5B586B113DC7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0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0D02C7E-A640-459B-B22A-B85C67C4CA97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0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B12CAC6-824A-4F93-B29D-B2BF87F9B387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0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144ABD7-7492-4330-84EC-D049D2FDDC5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0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377B043-8B70-497D-AE7E-8DF92007B3C1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0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32F0570-94D1-46E3-8C59-2F84667FEA5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0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DF628C5-297E-46C0-A432-1425DD27084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0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0FB8EFE-9E99-4742-8702-4715D79B226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1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B01D5C0-06CA-4BF2-95DA-C23857FCD6E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1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E57D1F2-4FEA-48B3-A43E-165A32B63F7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1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8D4D536-30C9-4976-9F8D-8A03E67117A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1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5C4A266-D6D1-4C6E-922C-B35992C8753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1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B3C4389-D97B-484C-BC70-C29F932429D5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1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BCC74FA-DC6F-4B64-BD66-A2CE5DF98C7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1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1394E24-2C8C-464D-B520-B1D096D2324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1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2DACB31-AD82-412E-8B5D-D0D6A8418D95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1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A5A843B-C566-46D8-8388-2A31EE86FAA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1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3C74966-4F34-42B1-B1A1-82740678169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2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C6904BA-7256-41DF-97BC-B7E5AA27CAF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2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5999018-2A5C-44B1-97BB-1AAE580C259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2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208163F-9DD6-4D56-9BFB-CBF1E03DAB9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2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6556606-72A0-4883-A6E9-9D00C1D3817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2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F0FE115-0DEB-440F-A5F7-416CAEE68B4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2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D9A5184-DF55-470F-95BD-32FE6B145FD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2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C079934-106D-4F12-B64A-68ECD1438028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2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966AF33-F4B0-4578-ABF4-14ECB5B4A7E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2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14A382D-3E68-4A3E-B825-30614E1E4D27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2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D8EC8BC-C8FF-4259-8E4F-741170E2ADE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3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3FC1203-BC6A-4FED-A5E4-4594DD028B5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3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1EDDDE1-427A-4E38-B538-44621A69F4D7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3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C1B16A4-25E7-4B84-AE87-9330765ACB3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3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5E6B5D3-354D-4D24-908C-02262DB9D12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3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A0D8688-C5B5-4B50-9A6B-08D187C576A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3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4A75C01-5770-4C22-BA33-8D291650F26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3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D487F43-D06E-4409-8A42-EE410488FB31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3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3C5EE4C-81D0-45ED-9F77-47FB2AECDE08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3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01FFE71-53D2-4C16-AEA6-4ADB9B48C71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3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B67C55D-9E54-4AA9-A967-19AD96B25AB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4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ECAA7E2-5137-4D27-AE15-DD2EF45A0235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4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677626F-0D67-42D0-A914-5E37FD144C08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4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9AC5671-3474-4D9D-9582-4F44443B5BC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15240</xdr:rowOff>
    </xdr:from>
    <xdr:to>
      <xdr:col>26</xdr:col>
      <xdr:colOff>472440</xdr:colOff>
      <xdr:row>2</xdr:row>
      <xdr:rowOff>76200</xdr:rowOff>
    </xdr:to>
    <xdr:sp macro="" textlink="">
      <xdr:nvSpPr>
        <xdr:cNvPr id="94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9E3F6F4-2A84-4741-B37F-0868BF0E25ED}"/>
            </a:ext>
          </a:extLst>
        </xdr:cNvPr>
        <xdr:cNvSpPr/>
      </xdr:nvSpPr>
      <xdr:spPr bwMode="auto">
        <a:xfrm>
          <a:off x="0" y="15240"/>
          <a:ext cx="13921740" cy="822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4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78F5A0C-66E1-4D9D-B28C-9D18DD53CF3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4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3546206-17B8-4AB2-8899-2C91D6B6C30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4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8D23F4F-AF6C-4D54-BE21-0A66CFE72B1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4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EC0ED48-FAB8-44FE-BBB6-A953329D717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4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5D7C30F-4B06-46F8-88DD-BB24B4CA95E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4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0196958-70A4-4947-8BF7-925FAEA59738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5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9EFC83E-6162-474E-9264-AFF4D3F1688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5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EB3B5F5-C1C2-4B80-9C88-AB639DE2EFD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5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27FC384-7A2B-49F1-9F90-3143DFE7652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5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A60AD9B-823A-4757-B7B8-898076A64C2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5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63089DF-EC2F-4559-9B7C-52976B9933A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5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2A2DE44-EDEB-4632-8986-A72C153BB3F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5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7BB6F09-ED7B-405F-8731-7FBED4FF6C7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5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24376A3-EA26-416D-B74F-3D7B4442875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5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878FB0F-A5EC-471F-B065-88BC0D90DA1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5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D99FF70-19D1-4740-9DFE-D73E491A1747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6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7FB7434-F643-48C7-9FB9-521F8AAFD0E7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6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AC5A9B7-FB8C-412F-B286-1E5E83DFFE0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6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74F68BF-B3D7-40A5-BEE3-5238C4B5029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6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63C1EB2-1A12-4A7E-B50F-29172C7C974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6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FDDF522-DE09-42A5-8C02-F0A0D7B9F2E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6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AC823B7-27C8-4725-821C-998CDED6847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6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59A6ED1-7613-4F67-BA77-F1F19046A27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6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00F161F-5909-45D9-8FAB-29422FFA735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6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0612D76-075F-450A-9F5A-0AEC2CEFACC7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6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0A2DFC7-90E5-4DC0-B897-55B6F4F880D7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7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ECE3082-BC63-4EAF-BB0D-16321494374C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7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0DE7A4D-5469-4459-9C23-9C711A15EF5D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7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4685DB2-5665-402D-8E8C-4E2294764F7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7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DBA1AE7-53C1-4788-95FD-EAA1236DA94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7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D1E57D3-90D8-4FC2-A6B7-79A16373CC8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7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27DF81D-3385-4B35-BF1B-388C68F8DA8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7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30EC672-7F06-4F6A-9842-3F6EE133362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7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3082F5F-7210-4129-8E4F-45A676D70EB1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7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A39EFC4-D17A-420A-AD36-DAC18E67C54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7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5E3A8FE-98A8-43DF-BE4E-5232E00E5A6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8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293A909-D7CF-4CB8-BF3E-13F76AFB039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8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E07B347-6FB0-4A67-A6F8-8A99267B94D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8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0C55605-2B57-48BF-885C-2A864A33259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8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ED6086B-B942-4042-BE46-2CBDF2085E6D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8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BF60FD8-0441-4A53-AD50-C15E540DE60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8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EB15DFC-260F-48EB-8425-D594C5B386E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8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CF22E9A-D7A3-4FA1-9ADC-CFA2A85B8FA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8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ABF972F-D454-49D2-800C-9C2BC45C03C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8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93B3F3E-42D9-4F33-A970-77C6C90889F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8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415F068-2F52-4AA9-B958-7A9174DA039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9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23E5989-3868-4C1A-ACF2-D1652166E9B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9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0CA287D-96E9-48CC-884A-D81698D8DEB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9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08CEEDB-54BE-4E9C-926D-2E0F357745A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9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C1731F6-ED30-40E8-9835-031154BDFE3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9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4DDBB83-9906-467F-BC04-F89FDC54DC67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9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2F898B9-032C-442A-A4D8-FBBE28E22F1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9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2E2B242-AE2E-4176-AFED-B10E8FFB4F6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9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8CA411E-1FBC-4AD6-9307-D1FA1DF9900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9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1002CEC-632B-4F71-8FC7-28739F3613A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9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374A089-A25D-4744-BCB8-AE7BE5D840F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0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9785925-0EE1-4510-A72D-C6D7BC3CFEF5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0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D59678A-9688-4AFB-9023-6927CB79947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0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61BD6EC-F7E3-447F-ACC0-C771B06F17A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0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2B9EE85-562B-450D-92EA-15C11059328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0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AFEBAF4-C1A1-408C-A78C-7E661700C90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0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01414FC-A311-43B1-AEEF-579919EEF34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0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9C30BCE-AA33-462C-9BCF-8B8DC7E3064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0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2F921D8-5F9B-48EB-9DAB-E30D5A1588B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0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BDE52B4-6E7C-4901-9DBE-90AFDD462DBD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0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3E439B5-9183-4CB0-998C-CA39DAD40D6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1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BB242CE-5E94-4195-B648-4C1D9FDB71A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1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5DDBE38-D975-4609-B52C-BA799F01DC0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1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995FCED-31C2-44EE-9324-BD70B596AFA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1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6298BBF-A5F7-42C7-9EF5-B37BFD01D5C7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1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B8F6B4C-CB92-404A-AFAE-8CB3A828C25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1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5184D88-1F9F-46A7-BA47-D898D7621BA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1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E7CC9C8-95A5-428F-A56E-BFB993E3608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1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1BD22AA-0323-427C-BC87-6793ABFA1D4D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1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11FBE77-AA78-4C63-9666-C9C055727EE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1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5CDEA20-8F0B-468D-A4A2-7AAB15F9CEC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2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66E4937-FF7A-4494-984A-65AB59010E3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2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E2C9671-5584-47D5-A32D-F5F5D5B76FD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2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7938A6A-56EB-41A4-AED6-6E1ECA8B387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2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15EFEFC-C0A4-4B86-B2D1-62DE22F7E53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2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1F08B48-9F8D-4242-85BC-83EB21F9EDC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2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FC06A54-D583-44D1-88C5-22BCF7AF30A5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2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0870720-BC27-4E18-868C-243BA3016548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2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8403464-40C1-48CE-8FBB-A989947A101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2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CC5A781-0C2B-4BA0-8483-60D3E126AEA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2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74C52EB-1D80-471C-AD87-762EA4FC757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3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B6A2259-0267-483A-AC0D-2DA8CA07715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3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55BCDEB-F722-46A9-9F9E-734DD49C2E5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3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38A3D7B-02BF-48C6-94C2-9F6ED4C6BFB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3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06FC93E-A5E0-4F84-B87B-BF239AFB7A38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3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E806906-987B-4F55-85AA-45B5FC117FE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3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7DD5AE4-7421-4CC2-BD35-A26DA02E24C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3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A40A670-9832-4F1E-B041-4482521DECD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3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1B500A1-5DD4-4EB9-A8FA-00B30D57E32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3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621844D-42BF-48A3-B02C-BCB5CE551335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3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22AF947-C745-4D3A-A55E-8635135197B7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4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670DE6C-4318-4631-9F1B-5248DF0B0D0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4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067F50E-BA78-476B-8DB5-FA0D7AD8ABC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4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5D1C3BA-3FA4-4964-8A3F-7F2E137B15E5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4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5C1657B-885B-41AF-816C-442EB1E4C8A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4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E041C8C-84EC-4EF5-940F-7CE2ADA86CDD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4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43634F0-9417-45F3-8F28-6E00E11BD56D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4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0B95FC3-1F7F-46E2-ADAF-081CD6CE8D58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4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9E83B14-49C7-4159-B66A-B8931598FBC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4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F0F9598-55F9-4E22-8969-67DF0CF359E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4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D474917-4235-42BD-A0B7-0FE8CF64424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15240</xdr:rowOff>
    </xdr:from>
    <xdr:to>
      <xdr:col>26</xdr:col>
      <xdr:colOff>472440</xdr:colOff>
      <xdr:row>2</xdr:row>
      <xdr:rowOff>76200</xdr:rowOff>
    </xdr:to>
    <xdr:sp macro="" textlink="">
      <xdr:nvSpPr>
        <xdr:cNvPr id="105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226BC49-3CD7-4D8D-9310-12B7F36779E2}"/>
            </a:ext>
          </a:extLst>
        </xdr:cNvPr>
        <xdr:cNvSpPr/>
      </xdr:nvSpPr>
      <xdr:spPr bwMode="auto">
        <a:xfrm>
          <a:off x="0" y="15240"/>
          <a:ext cx="13921740" cy="822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5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69FB827-E2F6-4969-B6E3-D05AA13A343C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5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143A7E1-AD71-4D52-A026-A31CA633712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5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E86715E-F6BD-42B3-8AEC-730270EE203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5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DC56EFF-A744-4A73-9E02-05B6FD15B2D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5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5BFD8F4-1223-419D-B1D9-086FABD0464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5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C4AE52D-1BAF-4E59-B083-8D2E05A056F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5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BBF517D-38D1-4593-9C40-F6DE0D3AB54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5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52CB4F3-30C9-431E-833C-FB0D7EE68727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5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2347998-0451-4C05-B85A-1A6C9FB9C50C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6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3C144E9-212A-4889-8CD5-2F101D8666B7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6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54954BB-FDFF-46A3-942A-7F16C56B700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6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5A8B24D-F53D-4B28-B064-2C39CB41803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6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91E8418-4E27-44B8-8C5E-8826C18D9BB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6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1A277F1-D1A9-4A46-BB1E-D0E0DDDF90F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6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D07FCA1-B588-4B74-912D-D4CF56A3A3C7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6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44BF99D-7717-4393-879E-7B9BE75C7FA5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6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4A240A9-FC12-4D83-A023-1990CA7F0F2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6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1C259DC-7360-46CF-9917-302E0A85C67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6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A0FB77A-575C-4B87-A016-27FC888C735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7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9494529-441D-48A9-AAF1-9ACC5234A3F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7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1E9F6FF-E972-4072-9FA8-927C85DD3D0C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7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B21F5E3-3194-4EFF-B4A6-9A7C138E17C8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7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7C83ACD-47AC-418C-AA08-40814056407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7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8DE5FA0-98EB-4C39-994F-F1C88C05A031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42B6EEE-97BD-4731-AB69-D94A5EEFABC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3564209-FBF3-4F4E-B972-18BD354558D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B0EA7BA-F623-46D2-B27C-6901B986E72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68C62E3-C85B-43AA-9AA5-11C10BE6C008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9A17CAD-2879-43D0-9392-29C7259EB1B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6652153-7C04-49B2-966A-306552476C75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694EACA-FC81-4C2B-B9A7-8FFFBC287B0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3E35DD9-619A-4988-83FC-A76D3D3386ED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593772F-6850-476A-A6FC-43754C5DFDA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F832F96-F996-49BD-981F-E24B8CDED197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86FF6F7-0C20-49B8-B731-9CA04966965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0709921-6D69-40D5-A0AA-DBC6949736E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F650EC9-B9A4-41A1-9378-43E373747BA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2B3D975-54E9-4FBB-8FF9-75C2C2CADBC5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0FC1244-4F68-4000-AC21-88F965B93498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886E5AD-78D1-4B5A-B393-6E1EEDE12677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5CE889F-B9FD-4FAD-9462-43FAEDA37E5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32C9E07-2AC7-4286-8A21-93DF4F09ED6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2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DFA45C8-9A43-46D7-A56D-4F6778DCFA4C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2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1D5C66E-6166-4510-A688-E1383AE416A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2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1F47BD6-1A04-4C84-8A5A-989178F36F9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2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35C208A-C7E2-44AE-ADD6-157298D97E0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2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7454B0A-2084-43E3-AFF4-F02D8160E7D5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2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86D752E-1F04-4CF7-A7FC-30637487CAA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2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64A52B6-F9EF-4E44-ADB0-1BF15CAC462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2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2E36E8C-56AA-4493-B929-8738B6AAB11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2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1D0B0D1-CE4A-41F9-A5F3-C045F0D27FA8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2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27166D5-8731-4F88-8517-83133A32864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3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795B8B4-A55E-499F-AD7C-C481C1C4AD0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3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96C77D3-2EB6-4655-A2C2-3825DC3710D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3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F5693C8-CA16-442F-B720-D86E0EA1618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3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8B548E0-708A-4D96-AADB-7780F3A565E5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3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9E50276-2BD8-4FBF-B039-FDB18AA10B2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3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AE7FFA7-6FBF-4DCE-858F-43E35EC2C52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3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150DBF9-4038-4256-82BF-CFB14455AAC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3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4363EEB-AE87-4E4B-971D-E859967C09E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3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11FE6A9-DA9D-4D4C-B60B-1AC8641E55ED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3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548E6DA-E169-4466-94E5-CDBAF5D514A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0884FCD-3BF6-4211-8D2D-794AA711456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B1E08D6-A21E-4541-808F-01307D13912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860F978-A883-4614-B4B6-EC5CB54B58A8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9DDA45F-0AB7-4345-A200-43ED7A7B823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F0A7E6F-02BB-48AC-856B-389334F5325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64D9153-BD3D-41BE-8C3D-35D6B73712C8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5C0539F-2E52-4FFE-8AEA-80007AAC27D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425160A-7316-4326-A9EC-AA67D8D9DC0C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8785947-635A-4761-9953-4DE79B210B61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4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49FB11F-ED09-4FC7-9B1B-867B4481818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160557B-9777-4FAC-9DDB-1B9762E8D087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35F1A58-519C-42DA-B41D-2270A98B7ABC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F4F3C7D-6434-4FED-B70E-E408D8A93F2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9B6072B-EABF-4A5B-93F9-A569280150F8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C0E9A51-1C64-4687-9552-F2A5225BA7A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B829893-36CE-443B-BBF8-BE16FCB5D21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AF9EB2B-D0B3-43C9-BEAF-4C573B4107D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2DBFC05-297F-41C9-8E04-F92F4C8B0911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1DB7C9E-B27B-40F3-A3E7-D846EB68250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5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A3CA0BD-E0B3-4C24-A10F-4070B306FA7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6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B519312-F145-4805-8077-55203E96E75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6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1366A06-E804-4744-9C77-CD063C3DC76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6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FF81DE7-2272-4DFF-8677-9AC4771F9CA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6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07CB09B-A8A7-439B-AD60-AC6FCECC9E7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6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46A492A-1830-4F30-AA09-06E828F6515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6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9BFC948-4584-452B-8E34-3BD1AAD2096D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6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E491601-78F7-4884-96AF-823A69AE69F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6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D30A41D-27D2-4A5B-8CF5-3FE47E6A569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6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A1EEB93-375A-48AB-817A-2B4D20B40AA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6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DF53E69-654E-4574-AB24-7E1D6EA2AA1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0C26E4A-60FA-4764-96D8-866D6C1BAF95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BD086D4-8CF0-4777-84A7-C5A1EFD8EFE5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1F0F880-0D23-4FFA-8C00-49F85DEC0A4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2BECEB6-D9CC-41B6-A1B6-9EC94FF5257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54335A5-32C8-44A4-83A6-19979AA59DE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1BDB9A1-D2E7-4CBE-9E52-B2C4AFA70C6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FB64653-5670-4D64-A276-5B1B1CCCD531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FE5B365-AE74-4918-B510-017881A19155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E2BEA02-E147-49E3-BACB-A9E9F103B50C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79207A4-19F2-43F6-99CA-CF2B5AEB6E6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712803B-43FC-4B9E-AFB3-ECB81D8EDA9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867A692-07BA-4ED4-9553-7531AB9B3831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6E91804-E667-4B48-AE1C-455C62904CA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7EB7CC4-6CF0-4E93-8816-1818B1F40CB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15240</xdr:rowOff>
    </xdr:from>
    <xdr:to>
      <xdr:col>26</xdr:col>
      <xdr:colOff>472440</xdr:colOff>
      <xdr:row>2</xdr:row>
      <xdr:rowOff>76200</xdr:rowOff>
    </xdr:to>
    <xdr:sp macro="" textlink="">
      <xdr:nvSpPr>
        <xdr:cNvPr id="8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FF7F426-7E3D-445E-A88A-A4EB475B12A1}"/>
            </a:ext>
          </a:extLst>
        </xdr:cNvPr>
        <xdr:cNvSpPr/>
      </xdr:nvSpPr>
      <xdr:spPr bwMode="auto">
        <a:xfrm>
          <a:off x="0" y="15240"/>
          <a:ext cx="13921740" cy="822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2625182-6487-4D0B-8641-8A25270BCFB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5B07090-02EA-4A57-BDD9-C93F29B33FA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D5B09FF-4D2F-402A-8312-0B29AA39030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57AC1DB-6E03-48A7-A554-B64D6456057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A6B70DE-54A2-4233-AAA4-2D5B747CDF0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44B1091-AAE3-4C88-9954-16D471DAB3B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B42C659-6CC2-4A7A-A5EF-EF592BBC79C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DA64A83-72BE-4C09-B2EF-E1151ED1E6C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2DE9838-6685-4307-BC29-B7B58E670AE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19E5ACB-8016-4D5B-96CE-48A13EECE4D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B40329B-52B1-4561-9272-22263305DFA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211DD33-7816-4306-A024-0DBB19572308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61DFB4A-7F98-464E-83E2-BBE7582A0CA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E180B9E-05DE-4BEE-9DAB-45A74E0FED5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FB992B9-E9E8-4DA7-B104-5620CD715291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2074E50-A835-4FDC-A784-ABA969E6470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29B190C-A3B9-4B5A-AA72-0E2E07D6ED1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27BD15E-B95A-44D4-90E7-FE4F44D7EEB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73BA98A-4FE5-4BE5-BDB5-C1B77670F38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76B1B15-4EC4-48D1-AB51-3C49F58D3781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2D00E4E-1F55-456B-BFC5-451494023CE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8ACEA57-F34A-46F9-A9B1-01C56D386D1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D90C2B2-0FCD-4F74-A029-86D495ACF31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10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E5A73F8-4B9E-41AB-A41E-70D6877B2F1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114008</xdr:colOff>
      <xdr:row>1</xdr:row>
      <xdr:rowOff>130083</xdr:rowOff>
    </xdr:from>
    <xdr:to>
      <xdr:col>5</xdr:col>
      <xdr:colOff>527550</xdr:colOff>
      <xdr:row>1</xdr:row>
      <xdr:rowOff>646973</xdr:rowOff>
    </xdr:to>
    <xdr:pic>
      <xdr:nvPicPr>
        <xdr:cNvPr id="754" name="Bild 1" descr="Logo: Autonome Provinz Bozen - Provincia autonoma di Bolzano - Provinzia autonoma de Bulsan">
          <a:extLst>
            <a:ext uri="{FF2B5EF4-FFF2-40B4-BE49-F238E27FC236}">
              <a16:creationId xmlns:a16="http://schemas.microsoft.com/office/drawing/2014/main" id="{2B08E878-3F81-4F8D-8FCB-4F3EC61074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13769" y="270887"/>
          <a:ext cx="1978955" cy="51689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5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5381D7E-3F98-4FFF-886D-7B44C46E14A8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5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244600B-4F6A-42A5-BB55-54C1AA81A9AC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5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26A489A-F0C6-4D54-805A-0753761104F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5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90C9DCE-E3FE-40FD-82C8-AC0AE9F3B65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5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41F2866-3452-4737-AA7A-15B463A0C86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6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B69BE63-FCB6-4EF6-97D9-BDFEE4165C5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6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54D48C5-6326-4FDD-A99F-54F5BD9645A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6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6EA7F9C-D372-4821-A52B-D7A29760DFF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6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4946D3B-CCCE-4531-A02B-D14B49BC383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6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6EB1CF1-5559-4D02-8C34-C9852C8395A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6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F0C4E49-104D-4779-AF31-E53621DFD71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6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8460A0E-2E14-4AA0-8D9B-C07B38DFD85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6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862C2A5-662C-4C68-845D-25E6D883700C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6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3EF5064-AA36-4B5B-BAF1-92C5348EAA0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6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CFE977E-05F6-4CFE-A323-A88E0322EC5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7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FD90FFF-4577-43DE-8BB4-441FCBB4225C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7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148000E-C5ED-4ABE-AFD6-CB393B54C31D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7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5C4B5CF-48F2-4626-A906-EB82FBAA0055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7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2BAFBD3-73E8-43F8-9C19-D352AE6F4C7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7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EFFD0EF-697D-4BF4-9DAE-EB3446ED6E65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7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AAAA0C8-6817-4A8E-95C3-8A794ED5A5ED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7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406E861-2A48-43D3-BF7A-4D19A2916CB5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7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F5042D0-117E-4839-827D-9156CF50A10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7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6142443-D5D7-4B96-9EE7-08D4CA52521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7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E52F12A-C067-48CA-8924-D6D3A355AB78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8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D1F1D32-93D7-4F34-BBDC-B0FD18A52A7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8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2348446-C405-46FA-A250-36DB1020B35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8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D1FD766-1474-4AED-AC2E-4C3AFA414ED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8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7080E64-3218-4B04-96A9-7FBDF5AE0CE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8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F07B894-D0CB-4E57-8427-075063C8E42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8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954D071-F71A-4F70-AB34-A1C6DE68B61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8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072607D-30E1-43D2-A140-86EDE971C49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8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47FC571-A6F2-4A35-A8D2-870D81300CC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8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E86E834-C05F-4065-A490-2308C9877C7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8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F658958-6EF9-4120-9AC2-52C1E315DB8D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9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AE826D2-5CFB-496A-84BE-55F6577E171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9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EBED21B-4606-4C4E-B97A-9C5F3CCFEC25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9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65B0065-F264-450B-B43E-4ED5D57803B5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9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D1DD4D4-53CB-4A6B-93DC-45AF682B24E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9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B987036-1ADB-4AC0-9EEC-308832CB9D8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9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CD103F1-D3AD-45A3-964A-494F810D240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9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877D77D-BCC1-4AAD-96F4-ED6EABC5B44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9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D2B3579-FE56-4188-84A5-58344762C70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9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661DA87-399C-4371-9128-F63225CF35A1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79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A3FCBC8-101A-48D7-BC26-AE4604DC413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0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17E5D48-4E8C-4761-B927-B952E5573E6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0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DAC0547-FB4D-4A50-B4A5-96C6B9749A5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0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14CFF38-C940-43E6-8495-B5DEFDE72DD1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0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FB490F6-09A2-4E8D-A49E-CE63B41CD507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0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B72A50A-A80C-4D3E-810A-4DBFA0389A9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0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38E329E-78AB-4083-9751-8C805766AFD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0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4028D80-E925-4F27-AD2A-0A59FAFAA4D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0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AA5B311-E659-4739-8000-7B1679F7DBB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0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E59B449-D357-42AA-923F-FCD9F79431A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0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5567CE1-67DB-47CA-A8D3-147A2CE7670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1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B140087-24DE-4FBF-B691-30694E6936D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1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4D6E109-5463-4F96-9A76-D760F62A12F7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1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9B98343-1C7E-487E-81DF-50929E74BA5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1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B042834-0CD3-442A-BD04-486CEDE14A6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1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9AB6396-A0AF-4A06-AFA2-4B325FA44A6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1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909C5DA-49C1-4FD5-A2FC-BBDE95806AA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1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965CDBE-2C96-4E6F-BFB5-61913919BA5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1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DF5527D-316C-4971-BD50-63F2D68708D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1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493CA9D-4793-4FCB-9B03-99438E4913E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1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A485EC8-24A5-452C-BF5F-C71A7C658BA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2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8EE61B1-5AD1-4568-BADD-78A2E24B694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2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5535EA9-9F06-411F-AF40-9A319A3806C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2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A19397F-8AED-4676-8CC3-817992CB31C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2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E801930-FC6D-488D-BD3D-C32538EE3D9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2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AD821A7-2839-4705-9E8E-693F41289D9C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2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787DC07-57EE-4225-BC23-99287CE8BDF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2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F5C4316-0978-4FA9-9E6F-2D1B7B06A9E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2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C42B29A-12A9-4A8E-90F6-FB2ADCB1DE4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2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65C0C79-93CB-4821-A201-2F2CF9F33AD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2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ED92DB8-3224-4894-9F9A-83C6B2D5681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3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C4D7FD5-9A55-45D1-A65D-BD033D8790F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3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FAD3D63-C861-4931-9183-D82D18E303C8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3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57C1AC7-8F67-4129-86F9-B1E5CC525B68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3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F41FB1F-DD97-440F-8662-4525A5119F5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3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1FE3C54-BD02-44BB-A987-AE94AB73B25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3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158C0AC-D506-48F2-A0A6-CEAB437A44B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3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24AAB29-C03D-4853-BC23-887FFBA5178C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15240</xdr:rowOff>
    </xdr:from>
    <xdr:to>
      <xdr:col>26</xdr:col>
      <xdr:colOff>472440</xdr:colOff>
      <xdr:row>2</xdr:row>
      <xdr:rowOff>76200</xdr:rowOff>
    </xdr:to>
    <xdr:sp macro="" textlink="">
      <xdr:nvSpPr>
        <xdr:cNvPr id="83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A37A71A-717D-46D3-8265-E3425C5646FE}"/>
            </a:ext>
          </a:extLst>
        </xdr:cNvPr>
        <xdr:cNvSpPr/>
      </xdr:nvSpPr>
      <xdr:spPr bwMode="auto">
        <a:xfrm>
          <a:off x="0" y="15240"/>
          <a:ext cx="13921740" cy="822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3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3B3A8D5-BBD9-46CE-9E47-08666F0049A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3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4677FFB-AA60-45CF-A144-023A00FEFF7C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4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4B56B81-7771-4A13-BCB5-598AF4FBA7A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4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A4FF4FA-2FBF-4DB4-93F3-AA76A8EEAD2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4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269B4FE-6618-4A56-A13D-7B5E2113845C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4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2837A6D-36A9-4816-948F-9F0027734727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4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5F6CA45-516D-40BA-8DBD-3F2C5CA663D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4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36F7EB1-C401-4A47-A1AA-73D1C3FB5F1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4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0160F88-DCB6-4DFC-81E5-64020B596E41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4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FAE1595-B031-46A4-8AD3-42D65F7012C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4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A4C37D8-11CF-45EA-B5D0-8AB353BD55E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4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99B102B-E68C-4925-83E9-E3DD68C01FF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5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39694DB-21F7-44B9-B71A-27E0DBD8EEDC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5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2D3BA5E-B465-4378-A4AD-FE6CE198F2D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5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967E48D-9229-481F-BD5A-F73EFF3DA5A7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5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4BBF1A4-0142-4FAB-9F43-E5F0C54B883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5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18A93B5-191C-45E9-B64C-7DBBC51C475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5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5251744-9321-49E9-8649-3DA9631E171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5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CFEAEB0-7A5A-4084-829F-F6DCC6F9BAA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5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4B34C4A-7D56-4845-8D5B-CC6AB1D279D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5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6EF34ED-8F04-420D-A358-C02A8794854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5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3B3A94C-E7A9-44DC-B3CD-3D2D6F41B0F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6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784AF3C-C35A-437F-B59D-294F10AEB77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6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59CA352-1F8D-49DC-A8F1-0A0CC5F90A3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6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E13B471-0D48-41BE-9528-848BA8BACCCC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6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C69C6A2-FCDD-4373-8CF0-222DB079CAB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6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B65446C-7B3A-4964-B7F7-ABB56BD9044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6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9C692AD-3815-4D52-9CB0-91033D54732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6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511FE7D-9963-42FD-A9FC-7B66E64E7D8C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6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FD1F230-1E49-4558-AE51-CFB100FE49C5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6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D1F4265-A74F-4306-81DF-9E23BA9E16A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6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1D9A5C5-03C4-438E-B001-884363123DF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7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B20FD34-9235-46D6-B63C-7AC540A8351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7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F021DCB-51A8-4EC7-9B54-1AD9498D130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7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CB44F55-2453-47D2-A775-818EFFDC6EC9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7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9BEC1BD-B729-4E70-A666-88C8370E36D1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7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0DA58F3-D3B3-448E-B36C-1491F46C8A3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7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9C9A919-22D7-4CFB-A12D-C0D9F554628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7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F6FA326-B0B4-46EF-BF76-8BC3560ECA6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7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359597E-3830-402B-A1FD-2B2EEBD0FFF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7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571F1E2-7B71-4278-AF9C-5030CCA572C8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7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EB6EF91-DE84-40D4-B29B-2397B00EEFD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8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6BD78C1-2129-4DAD-AC33-2651FF0C110D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8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6507D37-9972-4AF4-AA44-2D68D7C25B1C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8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68673E7-8690-4553-BC0D-2290E940329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8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BFE975D-5022-4A93-8B70-8B3E4378AB7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8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A2CCCCA-B3FE-4425-B129-C92BC86E11ED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8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F4F3FD5-5042-47A3-88C0-3C3C8FE1A09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8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71189BF-98BB-4756-ABED-50F430CDF38C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8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520832F-7A79-4C30-96CC-ED484FD9A1B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8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855D990-34B8-462A-AAB5-3A5117B445C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8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EFAF0E0-B6A3-4564-BF18-00EC0CFF605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9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964FA59-4CB5-40E5-9D15-EEF0FD1B18B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9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12D516D-4503-4A66-A3FA-2F2A79D3622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9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304A09B-CFC2-4824-AFBF-6A4ED090473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9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CD6D586-0EC3-4404-9F6A-66856ED029C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9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55D4464-D7FD-4CCB-AC8E-F359A6F4A681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9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AA383C3-E648-44AB-B662-E4EC0D06FFA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9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95BAC9A-1FB4-42E4-A015-10103D8F064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9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0A03CFD-7CA0-40F7-8C80-A426A341F87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9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3A8804B-6794-450A-A6F5-55BD6684F987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89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73565AD-BB79-4A12-8F7A-21D32E9E4BAC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0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81858AA-B9E4-4A41-B3CD-5BD96C30BF3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0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CDE8809-8AC1-420A-9DC7-0D2FBDFFFE1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0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3D6B505-9940-476D-B293-956B280D3AF8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0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F4ED5EA-4BF3-4BB2-9C6E-25418F213D3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0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7E31BEE-6614-455B-905D-7D606084FA15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0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F63AFAB-C6B1-4912-904C-657B6C04C6D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0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7EBE244-90A0-4E3A-8494-1F5680D0ED41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0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6218B4E-AC35-4443-AFAA-B253BBDB468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0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A72D60D-2BC1-492D-8B6D-136526C0BA0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0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15500A0-DCE5-4E82-ADF1-0FB485C48665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1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8CCE192-FFE7-4F3E-B676-277A9211EB6D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1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D2BE542-11BD-485D-AD15-3D6B6156FFD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1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E6A914EE-9269-4116-B5AC-D5B2B3ACFECD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1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1DDD475-BA8A-43AF-BB68-543BEE8B7775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1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7100B22-D888-4FEA-B425-891B4D82B7D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1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10A418C-9BB6-4330-B80A-D938FEE606AC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1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BB9E36B-8D43-40C1-B1B2-4905B9C5C20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1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DC576D8-00A5-45C1-A95D-176B00B37D2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1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F42B1C2-49C6-4431-9E27-FABD44C21E1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1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3A2E93C-3BB2-4DCA-AE7E-D578F0B35CE5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2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069B8CE-34BE-4981-9BB6-87A8AC67F4B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2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FB03BBE-030E-4CFF-9FE1-F22947F39BFC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2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BA69AF2-C73D-45BF-97B4-0C92522CE32C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2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DAC041F-6F20-4B31-9D30-F99992EBE02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2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F2EDD97-37B4-4451-B72D-76F33B39C0D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2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9F14602-B05F-4BCA-A84C-7189B4351307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2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A1ED235-877A-422F-B9BF-F5C60DEE94E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2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51D4494-B987-4F77-A403-84C028145F9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2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BF34661-3CCD-4BB1-A497-9E6215689DC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2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01A2B69-BBFB-446D-B619-D487324DFACD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3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6116239-3B8F-4864-B74A-38EF7207F377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3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F0DF5B0-F1AF-4DCA-B0CF-9C7A46300F7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3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712D113-A4A7-4C3C-9D3F-53306F7CED0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3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AE3AC72-6C35-4E6E-B712-57111916D203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3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79FB308-5CD8-43E1-942D-EC8C661B623D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3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069DF6F-0737-4FE7-B0C4-59186862B2CD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3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A06C7FE-544E-409D-A2D3-8216C58DD03B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3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E8BB837-632B-4CCC-A1A0-98F55F475D00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3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99B6CF4-589C-4790-B077-69CD1DD4F887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3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19E9F935-142B-401E-95C5-F4BDB5A1435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4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B3A0421-D06D-40E0-8E33-169E880BA0AD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4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02591B7-C4C8-455B-B055-0B777CE5FA4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4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4866E15A-CA1D-4AB8-A429-7F458E3FF06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4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719A86C-1767-44AA-8AF6-B4207596A16F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15240</xdr:rowOff>
    </xdr:from>
    <xdr:to>
      <xdr:col>26</xdr:col>
      <xdr:colOff>472440</xdr:colOff>
      <xdr:row>2</xdr:row>
      <xdr:rowOff>76200</xdr:rowOff>
    </xdr:to>
    <xdr:sp macro="" textlink="">
      <xdr:nvSpPr>
        <xdr:cNvPr id="94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C3007425-6D1F-4F84-8717-FACA03C4B4CA}"/>
            </a:ext>
          </a:extLst>
        </xdr:cNvPr>
        <xdr:cNvSpPr/>
      </xdr:nvSpPr>
      <xdr:spPr bwMode="auto">
        <a:xfrm>
          <a:off x="0" y="15240"/>
          <a:ext cx="13921740" cy="822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4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8A964E1-2180-4BE6-8CD7-4C780DF55115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4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84ABFC9B-1546-4D82-B193-67F41A33C09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4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7AB9FED-1156-4CF5-AFBD-9FD2E9B11061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4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32FCAAA-AD11-4F30-B641-BDFFAD1A30B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4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76D588B-AC7C-4384-B36C-3E504E216AF5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5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2CBCDD41-BFEC-4BAA-8100-3F5062ACBB08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5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2E44AD5-9545-4002-8033-BE65D69B36D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5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1BF228B-7530-4923-AD73-A46BBE701EA5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5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5A7FF55-69C5-4329-8CA5-982FE5FAA14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5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53C6A25B-A2BF-4D12-97A1-8D54B32C3295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5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BD00CEF2-0107-4BFB-9088-F7AF46A380D7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5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81AA6B0-36B9-4031-9103-5EC5DAFE7C5C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5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D47670C2-C294-461E-BB37-E17ED32DD805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5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6E31D75-8835-476C-BA02-52B9D783F221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59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F933A190-3AAC-41AA-B485-C207B5CE52D4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60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9F96C42-0187-471A-857B-1D0D0A0DCD8A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61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A73714B-44F2-4B00-8FC6-86ADE75B8217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62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1E6F23F-4365-4ED5-81B5-9C02C009CA22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63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00203DEE-0068-438E-8FEB-287A1DD9D0D6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64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9BEFA9F7-17CE-4BC3-B5CB-64E7AFD802B8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65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7D6932B0-EF2E-4380-AD13-21C09FB44748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66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A002F711-D8FB-44FE-978C-DE273C3AEB9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67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3D24F94E-46B2-44F5-9B7C-5D58F52BAC51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</xdr:row>
      <xdr:rowOff>19050</xdr:rowOff>
    </xdr:from>
    <xdr:to>
      <xdr:col>26</xdr:col>
      <xdr:colOff>590550</xdr:colOff>
      <xdr:row>2</xdr:row>
      <xdr:rowOff>95250</xdr:rowOff>
    </xdr:to>
    <xdr:sp macro="" textlink="">
      <xdr:nvSpPr>
        <xdr:cNvPr id="968" name="Picture 1" hidden="1">
          <a:extLst>
            <a:ext uri="{63B3BB69-23CF-44E3-9099-C40C66FF867C}">
              <a14:compatExt xmlns:a14="http://schemas.microsoft.com/office/drawing/2010/main" spid="_x0000_s15361"/>
            </a:ext>
            <a:ext uri="{FF2B5EF4-FFF2-40B4-BE49-F238E27FC236}">
              <a16:creationId xmlns:a16="http://schemas.microsoft.com/office/drawing/2014/main" id="{6E2DB06C-130E-42AB-9B3A-6B920C063D5E}"/>
            </a:ext>
          </a:extLst>
        </xdr:cNvPr>
        <xdr:cNvSpPr/>
      </xdr:nvSpPr>
      <xdr:spPr bwMode="auto">
        <a:xfrm>
          <a:off x="0" y="19050"/>
          <a:ext cx="14039850" cy="838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46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BB9A364D-433C-4933-8B8C-F13427C6897E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2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CCEDD7AC-9616-4995-8903-25D2D5244984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3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5DF9B29F-AEB0-4BFA-BFED-6067D244CC4F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4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B9E94789-1B54-4A4D-9318-403DED9B0024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5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6E9F5C53-63A3-4DAB-B9D7-B9976C164ED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6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0926D552-D011-4A90-B02A-91484A0A950F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7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9C9849E1-C276-448C-826B-B3054616EEB4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8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3679C494-BE03-4499-BFA4-67BE5CC238C5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9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F49D72D5-ABD6-4490-9576-0E31FC8357DB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2DCC18E0-8C4D-42E3-85B7-AADFC994B388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608D0231-1438-47D2-83F1-67EF7506E03A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2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B4D212FD-6299-4A17-BCF9-3590DA6E6F8A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3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113D2208-1E74-4C6D-97CB-7A025D5DAD9D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4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25FE7215-33BA-4B15-8DB2-103DDDA444D1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5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49ABAB28-6114-445D-AC55-C3EEDDE4BBAB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6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1ABA4BF0-6D83-46B4-AEF4-3F6EA29D4256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7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9BF282A1-61A9-4FFC-8C21-7457EF0F0B87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8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6B6965F7-9DD7-4568-879C-A55643961E3E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9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D67DAF5C-D540-4D0F-A47C-E9911334DD0C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20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A504EDDE-9BA8-4D92-AC08-D1B65574DA06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21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63808707-7252-4DDE-AA80-0E77BD577B2F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22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CF623BC3-332C-4E4B-86B8-BE6536E8D973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23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C0BF29FE-F09F-40BB-AABB-F063A9566677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24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5555A5C5-0223-4C9D-AF72-7133ED2514A4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25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409B9D1C-3971-460D-9069-5C60B731FF85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26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4163AFB1-11E6-4E47-BF58-091A983BD867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27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C4A3224E-ADAF-4AE6-977B-6EEF598341BD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28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06F8BBA8-248D-453F-8492-348FA4909356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29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C726DA88-04EF-4CE1-A76D-CFE7088E5F98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30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AE62D1E6-DB2A-4A6F-A202-C729AF1F616B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31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AA972CEC-5859-437E-AFC5-A7F66EA792CC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24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CC82E983-5004-43F3-AF62-035B02D3740A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25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F9AE918A-AAD7-45AD-B8F8-2B8F64932ABD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26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21F5984D-2250-4B6A-802D-57A6349EAE52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27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D52043AD-783A-496D-8D96-BA3D0036075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28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515E367C-5464-4759-8950-E101A148CCCD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29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53D5A8AD-048E-435F-BB6E-C3659F0F66D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30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BFF96662-5D0C-406F-B3FB-932701B684C7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31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F183F2B2-B13B-4076-BDC3-FFE9A3181C69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32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12902552-E263-410D-AA15-63B441D0917A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33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78CA2BA0-C7A5-43B3-A6D3-2C88DC28AC6E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34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A84C68F6-7480-44B8-8DA6-1CFBE910EA25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35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2E026D42-D4B5-4AEA-AF81-258C05312683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36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4779E6A1-3B68-4630-B8F3-4EA6AF5A673E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37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741493FF-2EB8-4EAF-BCF6-F9B838EC0234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38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75698603-DEDB-4CDE-92F6-F89055F4FC02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39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80F5A78C-A39A-4D75-AA82-D2E1A58E3752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40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B954D664-14D4-4048-9F1A-93F1F918B968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41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14E6283F-4574-44B8-9B8E-42B4C42094B2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42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D6D4BD3A-EB53-4017-9828-586FA1F77591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43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C93FAAF5-9392-49E6-A59F-F1F3D9F06CFD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44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5A47E91C-12D8-4295-9446-2394BD75E671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45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11878DF8-3294-4AFF-A4DF-24A5FDA26FCC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47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BEEE7168-E656-4BD9-97B5-0FEE7A6884A3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48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EFCA4E5C-ACD6-4581-BB6B-BE1F9664A214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49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4EE1B672-2A20-484D-9D01-1C3F1D711ADA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50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3650D2E9-46F4-430C-93E8-7A0B4E84F87E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51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EC451986-B22E-416C-9E3D-6D1FE079583A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52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E80C72D2-C77F-4A8E-8BE7-9FE3055BB3D3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53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B48DF3F8-7769-49AE-83E0-92A94F518FC4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54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7B08FE98-F2DE-4B3E-BB41-365F9E665AC5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55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54FA8022-8E28-43A7-95F4-CD0BD5FEC22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56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4E0ACE84-22AF-4E06-8D98-4DDCE041721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57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906F4B24-9BFE-4571-89EA-013B92ED153D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58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AF70DAC3-40E5-4223-BDDF-B8E4293EB595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59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4A6F9B84-E5AF-48CE-ADEA-1AA72DD11644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60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B49DED1A-1F59-4AB4-94C5-28FBBF54B301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61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DD7938B1-9CD0-4AED-9F5A-BBEF74542C5B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62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65FA773E-A50C-4827-9634-C39B9FE8C25E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63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F32F9C22-FF7E-4AC7-BA8F-B09F7BC3283C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64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FD95BAF4-A380-49FE-A72A-A50346E3D29F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65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C9814A40-725E-439E-9B4D-0C2D90635222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66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92112D77-0A57-4456-BFCE-FA561DEFA5C4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67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0B219944-E6D7-49B2-ADE0-2B84049064C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68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E0AB2B44-0B3E-436A-8630-6105517E1BD1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69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DACA4204-5BF2-4848-95BE-3586223A9159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70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50A2C60A-6C84-41EA-9215-C5F2AEC6B56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71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0A0CE97D-067A-4BBB-96D7-634A8B1D8452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72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6F9AB4B8-3E5A-41A8-8838-F7F242688FC7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73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E6120662-3A35-4CD7-8657-058A7285678B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74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401E6475-5840-4F9D-907D-290C14C5AC2F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75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ED8F3D2C-270F-F522-3743-DE509C94EF85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15240</xdr:rowOff>
    </xdr:from>
    <xdr:to>
      <xdr:col>10</xdr:col>
      <xdr:colOff>533400</xdr:colOff>
      <xdr:row>0</xdr:row>
      <xdr:rowOff>480060</xdr:rowOff>
    </xdr:to>
    <xdr:sp macro="" textlink="">
      <xdr:nvSpPr>
        <xdr:cNvPr id="1076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68687BF6-3CD7-A8C1-97BE-15F9DFF94E8B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77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73ADF8E2-F61C-6210-08FD-4E8015594B06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78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D4074C9F-42FD-A64C-3E46-F2388CE754AA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79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A933DA5A-FF5D-6215-4DD9-4FBD1268F6BF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80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D6DE2A77-085F-A4C2-A51F-28FE521EA412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81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23F52F47-71BA-A8AE-F647-CDA93972DA15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82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4B783F22-A7A9-2424-27FC-5C95464B586B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83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4A8BAE3E-E2E8-F557-1081-A01A9678037B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84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E7D586EB-4CCC-6303-E073-1B7ECD5A46E1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85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0783DCBC-EFA2-5ABB-E2CB-8774763805AE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86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8FEB7ABF-491A-71AE-DB84-EDCFB774DA1C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87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C49133A1-5820-40CD-D0EA-E2BA51A06006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88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C847B971-A997-9F68-2F46-5C8504FC5C04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89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F0707924-709F-BEEA-5231-23A13338D59C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90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1FD5495B-2218-0018-F828-C971F423DD5A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91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C2BF1E44-067E-B596-37EB-91416605393E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92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A591D626-69D2-43E1-5EEB-8CAF54228854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93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54FD4470-1DFD-8E82-54B8-A4BFC627173D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94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28BD096C-2018-0C25-557B-0BB2ACDC58F3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95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AC2C2CB9-658C-142E-AFB4-17FD952A228E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96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BDE2DB21-5180-57FC-55B9-DF0EF73B895F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97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1E1B0EA7-E054-3861-0A32-28B4FFEC74C1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98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BE22C1A1-B636-D7D8-D48D-47A19B5874FF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099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C0DA3420-F191-28D2-7259-E0B9A1C1E019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00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C38CCFFD-99A9-EF20-9A80-647ABBBB4016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01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FDA7E18A-E544-D743-91A2-931DD9A9389D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02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C135E916-C197-6CF5-83C7-C110B370C068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03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4419D281-2767-324D-C705-A1EB4ECB921C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04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B6DEE372-E449-BBAF-F585-8A9F141529B7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05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BCD947C6-9A77-288A-1725-C89545B43FAD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06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309183FD-66AD-378A-942D-2C937B67BDA7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07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0CE4E30C-0064-0797-9368-D5FC50A3F070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08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1E5057D8-8C8B-0012-89EF-DB062317ED63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09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B430AECA-2A83-1DFB-CF45-BA50C3BDA99D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10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F66CFEEB-128B-CE9D-18CD-823493925FC2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11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FBF02D6A-624B-EE84-654A-4104CAE95537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12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8993E7AE-1419-670D-87FA-DA757CA7F341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13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2E756340-978B-5849-9136-5C4DFF14DE73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14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1E6EE67E-1040-88DE-69D9-B3C7645B711C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15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649C118E-5DE9-7980-8ABF-AA21C9667013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16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B75FCF68-A456-03D5-9DA1-71874CA40586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17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30208795-AC9C-5C8B-940F-CEBB2E831361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18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D3AAD218-1680-D794-C362-4CC16CDE5B46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19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C54D6616-F2C8-DC16-D25C-846EB65DFE4C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0</xdr:col>
      <xdr:colOff>0</xdr:colOff>
      <xdr:row>0</xdr:row>
      <xdr:rowOff>19050</xdr:rowOff>
    </xdr:from>
    <xdr:to>
      <xdr:col>10</xdr:col>
      <xdr:colOff>666750</xdr:colOff>
      <xdr:row>0</xdr:row>
      <xdr:rowOff>600075</xdr:rowOff>
    </xdr:to>
    <xdr:sp macro="" textlink="">
      <xdr:nvSpPr>
        <xdr:cNvPr id="1120" name="Picture 22" hidden="1">
          <a:extLst>
            <a:ext uri="{63B3BB69-23CF-44E3-9099-C40C66FF867C}">
              <a14:compatExt xmlns:a14="http://schemas.microsoft.com/office/drawing/2010/main" spid="_x0000_s1046"/>
            </a:ext>
            <a:ext uri="{FF2B5EF4-FFF2-40B4-BE49-F238E27FC236}">
              <a16:creationId xmlns:a16="http://schemas.microsoft.com/office/drawing/2014/main" id="{263D05D3-B8B1-7059-6410-B336EA9EE1B6}"/>
            </a:ext>
          </a:extLst>
        </xdr:cNvPr>
        <xdr:cNvSpPr/>
      </xdr:nvSpPr>
      <xdr:spPr bwMode="auto">
        <a:xfrm>
          <a:off x="0" y="0"/>
          <a:ext cx="0" cy="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0</xdr:row>
          <xdr:rowOff>19050</xdr:rowOff>
        </xdr:from>
        <xdr:to>
          <xdr:col>10</xdr:col>
          <xdr:colOff>666750</xdr:colOff>
          <xdr:row>0</xdr:row>
          <xdr:rowOff>600075</xdr:rowOff>
        </xdr:to>
        <xdr:sp macro="" textlink="">
          <xdr:nvSpPr>
            <xdr:cNvPr id="1121" name="Picture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712DF4A1-BB2C-D494-C96F-F426A04CAE7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6.bin"/><Relationship Id="rId4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98E8F-5618-4074-AA0B-57E3DE81456E}">
  <dimension ref="A2:AL39"/>
  <sheetViews>
    <sheetView tabSelected="1" zoomScale="115" zoomScaleNormal="115" workbookViewId="0">
      <selection activeCell="V11" sqref="V11:V12"/>
    </sheetView>
  </sheetViews>
  <sheetFormatPr baseColWidth="10" defaultColWidth="9.140625" defaultRowHeight="11.25" x14ac:dyDescent="0.2"/>
  <cols>
    <col min="1" max="1" width="12.42578125" style="131" customWidth="1"/>
    <col min="2" max="2" width="11.28515625" style="6" bestFit="1" customWidth="1"/>
    <col min="3" max="3" width="7.140625" style="7" customWidth="1"/>
    <col min="4" max="4" width="6.7109375" style="7" customWidth="1"/>
    <col min="5" max="5" width="11.140625" style="6" customWidth="1"/>
    <col min="6" max="6" width="9" style="6" bestFit="1" customWidth="1"/>
    <col min="7" max="7" width="12.28515625" style="6" bestFit="1" customWidth="1"/>
    <col min="8" max="8" width="15.28515625" style="6" bestFit="1" customWidth="1"/>
    <col min="9" max="9" width="11.85546875" style="6" customWidth="1"/>
    <col min="10" max="10" width="11.85546875" style="132" customWidth="1"/>
    <col min="11" max="11" width="11" style="6" customWidth="1"/>
    <col min="12" max="12" width="9.5703125" style="6" customWidth="1"/>
    <col min="13" max="13" width="10.140625" style="6" customWidth="1"/>
    <col min="14" max="14" width="13" style="6" customWidth="1"/>
    <col min="15" max="15" width="15.28515625" style="6" customWidth="1"/>
    <col min="16" max="16" width="12.5703125" style="6" customWidth="1"/>
    <col min="17" max="17" width="10.140625" style="6" customWidth="1"/>
    <col min="18" max="18" width="10.85546875" style="6" customWidth="1"/>
    <col min="19" max="19" width="10.28515625" style="6" customWidth="1"/>
    <col min="20" max="20" width="13.140625" style="6" customWidth="1"/>
    <col min="21" max="21" width="15.85546875" style="6" customWidth="1"/>
    <col min="22" max="22" width="12.85546875" style="6" customWidth="1"/>
    <col min="23" max="23" width="12" style="6" customWidth="1"/>
    <col min="24" max="26" width="9.140625" style="6"/>
    <col min="27" max="27" width="8.28515625" style="6" bestFit="1" customWidth="1"/>
    <col min="28" max="28" width="8.5703125" style="6" bestFit="1" customWidth="1"/>
    <col min="29" max="29" width="9.28515625" style="6" customWidth="1"/>
    <col min="30" max="30" width="14.7109375" style="6" customWidth="1"/>
    <col min="31" max="31" width="17.42578125" style="6" customWidth="1"/>
    <col min="32" max="34" width="9.28515625" style="6" customWidth="1"/>
    <col min="35" max="35" width="3.5703125" style="6" customWidth="1"/>
    <col min="36" max="36" width="7.42578125" style="6" hidden="1" customWidth="1"/>
    <col min="37" max="37" width="15.85546875" style="6" hidden="1" customWidth="1"/>
    <col min="38" max="38" width="36.42578125" style="6" hidden="1" customWidth="1"/>
    <col min="39" max="16384" width="9.140625" style="6"/>
  </cols>
  <sheetData>
    <row r="2" spans="1:38" ht="60" customHeight="1" x14ac:dyDescent="0.2">
      <c r="B2" s="7"/>
      <c r="E2" s="7"/>
      <c r="F2" s="7"/>
      <c r="G2" s="128" t="s">
        <v>0</v>
      </c>
      <c r="H2" s="88"/>
      <c r="I2" s="88"/>
      <c r="J2" s="88"/>
      <c r="K2" s="88"/>
      <c r="L2" s="88"/>
      <c r="M2" s="88"/>
      <c r="N2" s="7"/>
      <c r="O2" s="7"/>
      <c r="P2" s="7"/>
      <c r="Q2" s="7"/>
      <c r="R2" s="92"/>
      <c r="S2" s="92"/>
      <c r="T2" s="92"/>
      <c r="U2" s="92"/>
      <c r="V2" s="92"/>
      <c r="W2" s="7"/>
      <c r="X2" s="7"/>
      <c r="Y2" s="7"/>
      <c r="Z2" s="7"/>
    </row>
    <row r="3" spans="1:38" ht="18.75" customHeight="1" x14ac:dyDescent="0.2">
      <c r="B3" s="7"/>
      <c r="E3" s="7"/>
      <c r="F3" s="89"/>
      <c r="G3" s="93" t="s">
        <v>30</v>
      </c>
      <c r="H3" s="91">
        <v>46023</v>
      </c>
      <c r="I3" s="89"/>
      <c r="J3" s="89"/>
      <c r="K3" s="90"/>
      <c r="L3" s="89"/>
      <c r="M3" s="89"/>
      <c r="N3" s="89"/>
      <c r="O3" s="89"/>
      <c r="P3" s="89"/>
      <c r="Q3" s="89"/>
      <c r="R3" s="92"/>
      <c r="S3" s="92"/>
      <c r="T3" s="92"/>
      <c r="U3" s="92"/>
      <c r="V3" s="92"/>
      <c r="W3" s="7"/>
    </row>
    <row r="4" spans="1:38" ht="18.75" customHeight="1" thickBot="1" x14ac:dyDescent="0.25">
      <c r="B4" s="7"/>
      <c r="E4" s="7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"/>
      <c r="S4" s="7"/>
      <c r="T4" s="7"/>
      <c r="U4" s="7"/>
      <c r="V4" s="7"/>
      <c r="W4" s="7"/>
    </row>
    <row r="5" spans="1:38" s="12" customFormat="1" ht="15.75" customHeight="1" thickBot="1" x14ac:dyDescent="0.25">
      <c r="A5" s="135"/>
      <c r="B5" s="11"/>
      <c r="C5" s="11"/>
      <c r="D5" s="11"/>
      <c r="E5" s="11"/>
      <c r="F5" s="7"/>
      <c r="G5" s="7"/>
      <c r="H5" s="7"/>
      <c r="I5" s="7"/>
      <c r="J5" s="131"/>
      <c r="K5" s="7"/>
      <c r="L5" s="7"/>
      <c r="M5" s="7"/>
      <c r="N5" s="7"/>
      <c r="O5" s="127"/>
      <c r="P5" s="256" t="s">
        <v>78</v>
      </c>
      <c r="Q5" s="257"/>
      <c r="R5" s="258"/>
      <c r="S5" s="7"/>
      <c r="T5" s="7"/>
      <c r="U5" s="7"/>
      <c r="V5" s="7"/>
      <c r="W5" s="7"/>
      <c r="X5" s="7"/>
      <c r="Y5" s="7"/>
    </row>
    <row r="6" spans="1:38" s="12" customFormat="1" ht="16.5" customHeight="1" thickBot="1" x14ac:dyDescent="0.25">
      <c r="A6" s="135"/>
      <c r="B6" s="11"/>
      <c r="C6" s="11"/>
      <c r="D6" s="11"/>
      <c r="E6" s="11"/>
      <c r="F6" s="7"/>
      <c r="G6" s="7"/>
      <c r="H6" s="7"/>
      <c r="I6" s="7"/>
      <c r="J6" s="131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38" ht="22.5" customHeight="1" x14ac:dyDescent="0.2">
      <c r="B7" s="228" t="s">
        <v>38</v>
      </c>
      <c r="C7" s="229"/>
      <c r="D7" s="229"/>
      <c r="E7" s="230"/>
      <c r="F7" s="234" t="s">
        <v>79</v>
      </c>
      <c r="G7" s="235"/>
      <c r="H7" s="235"/>
      <c r="I7" s="235"/>
      <c r="J7" s="235"/>
      <c r="K7" s="235"/>
      <c r="L7" s="236"/>
      <c r="O7" s="174" t="s">
        <v>76</v>
      </c>
      <c r="P7" s="175"/>
      <c r="Q7" s="175"/>
      <c r="R7" s="175"/>
      <c r="S7" s="176"/>
      <c r="T7" s="7"/>
      <c r="U7" s="7"/>
      <c r="V7" s="7"/>
      <c r="Z7" s="12"/>
      <c r="AA7" s="12"/>
      <c r="AB7" s="12"/>
      <c r="AC7" s="12"/>
    </row>
    <row r="8" spans="1:38" ht="21" customHeight="1" thickBot="1" x14ac:dyDescent="0.25">
      <c r="B8" s="231"/>
      <c r="C8" s="232"/>
      <c r="D8" s="232"/>
      <c r="E8" s="233"/>
      <c r="F8" s="237" t="s">
        <v>69</v>
      </c>
      <c r="G8" s="238"/>
      <c r="H8" s="238"/>
      <c r="I8" s="238"/>
      <c r="J8" s="238"/>
      <c r="K8" s="238"/>
      <c r="L8" s="239"/>
      <c r="O8" s="177" t="s">
        <v>77</v>
      </c>
      <c r="P8" s="178"/>
      <c r="Q8" s="178"/>
      <c r="R8" s="178"/>
      <c r="S8" s="179"/>
      <c r="T8" s="27">
        <f>Data!H13</f>
        <v>42.35</v>
      </c>
      <c r="Z8" s="12"/>
      <c r="AA8" s="12"/>
      <c r="AB8" s="12"/>
      <c r="AC8" s="12"/>
    </row>
    <row r="9" spans="1:38" ht="18.75" customHeight="1" thickBot="1" x14ac:dyDescent="0.25">
      <c r="B9" s="7"/>
      <c r="E9" s="28"/>
      <c r="F9" s="38"/>
      <c r="G9" s="38"/>
      <c r="H9" s="38"/>
      <c r="I9" s="38"/>
      <c r="J9" s="38"/>
      <c r="K9" s="39"/>
      <c r="L9" s="40">
        <f>12</f>
        <v>12</v>
      </c>
      <c r="M9" s="7"/>
      <c r="N9" s="7"/>
      <c r="O9" s="7"/>
      <c r="P9" s="7"/>
      <c r="Q9" s="16"/>
      <c r="R9" s="40">
        <v>365</v>
      </c>
      <c r="S9" s="16"/>
      <c r="T9" s="16"/>
      <c r="U9" s="16"/>
      <c r="V9" s="16"/>
      <c r="W9" s="16">
        <v>365</v>
      </c>
      <c r="Y9" s="96" t="s">
        <v>51</v>
      </c>
      <c r="Z9" s="96"/>
      <c r="AA9" s="96"/>
      <c r="AB9" s="96"/>
      <c r="AC9" s="96" t="s">
        <v>30</v>
      </c>
      <c r="AD9" s="98">
        <v>46266</v>
      </c>
    </row>
    <row r="10" spans="1:38" s="8" customFormat="1" ht="23.25" customHeight="1" thickBot="1" x14ac:dyDescent="0.25">
      <c r="A10" s="253" t="s">
        <v>83</v>
      </c>
      <c r="B10" s="203" t="s">
        <v>1</v>
      </c>
      <c r="C10" s="206" t="s">
        <v>2</v>
      </c>
      <c r="D10" s="209" t="s">
        <v>3</v>
      </c>
      <c r="E10" s="212" t="s">
        <v>6</v>
      </c>
      <c r="F10" s="213"/>
      <c r="G10" s="213"/>
      <c r="H10" s="213"/>
      <c r="I10" s="213"/>
      <c r="J10" s="213"/>
      <c r="K10" s="214"/>
      <c r="L10" s="223" t="s">
        <v>59</v>
      </c>
      <c r="M10" s="215"/>
      <c r="N10" s="215"/>
      <c r="O10" s="215"/>
      <c r="P10" s="215"/>
      <c r="Q10" s="216"/>
      <c r="R10" s="223" t="str">
        <f>CONCATENATE("GIORNALIERO - TÄGLICH  
(",R9," giorni/Tage)")</f>
        <v>GIORNALIERO - TÄGLICH  
(365 giorni/Tage)</v>
      </c>
      <c r="S10" s="215"/>
      <c r="T10" s="215"/>
      <c r="U10" s="215"/>
      <c r="V10" s="215"/>
      <c r="W10" s="216"/>
      <c r="X10" s="196" t="s">
        <v>55</v>
      </c>
      <c r="Y10" s="197"/>
      <c r="Z10" s="198"/>
      <c r="AA10" s="196" t="s">
        <v>56</v>
      </c>
      <c r="AB10" s="197"/>
      <c r="AC10" s="250"/>
      <c r="AD10" s="196" t="s">
        <v>51</v>
      </c>
      <c r="AE10" s="198"/>
      <c r="AF10" s="82"/>
      <c r="AG10" s="82"/>
      <c r="AH10" s="82"/>
      <c r="AI10" s="82"/>
      <c r="AJ10" s="82"/>
    </row>
    <row r="11" spans="1:38" s="8" customFormat="1" ht="30" customHeight="1" x14ac:dyDescent="0.2">
      <c r="A11" s="254"/>
      <c r="B11" s="204"/>
      <c r="C11" s="207"/>
      <c r="D11" s="210"/>
      <c r="E11" s="252" t="s">
        <v>4</v>
      </c>
      <c r="F11" s="217" t="s">
        <v>5</v>
      </c>
      <c r="G11" s="217" t="s">
        <v>61</v>
      </c>
      <c r="H11" s="217" t="s">
        <v>60</v>
      </c>
      <c r="I11" s="86" t="s">
        <v>73</v>
      </c>
      <c r="J11" s="226" t="s">
        <v>80</v>
      </c>
      <c r="K11" s="224" t="s">
        <v>9</v>
      </c>
      <c r="L11" s="221" t="s">
        <v>4</v>
      </c>
      <c r="M11" s="217" t="s">
        <v>5</v>
      </c>
      <c r="N11" s="217" t="s">
        <v>61</v>
      </c>
      <c r="O11" s="217" t="s">
        <v>60</v>
      </c>
      <c r="P11" s="189" t="s">
        <v>73</v>
      </c>
      <c r="Q11" s="224" t="s">
        <v>9</v>
      </c>
      <c r="R11" s="204" t="s">
        <v>4</v>
      </c>
      <c r="S11" s="192" t="s">
        <v>5</v>
      </c>
      <c r="T11" s="192" t="s">
        <v>61</v>
      </c>
      <c r="U11" s="192" t="s">
        <v>60</v>
      </c>
      <c r="V11" s="189" t="s">
        <v>70</v>
      </c>
      <c r="W11" s="251" t="s">
        <v>9</v>
      </c>
      <c r="X11" s="240" t="s">
        <v>52</v>
      </c>
      <c r="Y11" s="242" t="s">
        <v>53</v>
      </c>
      <c r="Z11" s="244" t="s">
        <v>54</v>
      </c>
      <c r="AA11" s="240" t="s">
        <v>52</v>
      </c>
      <c r="AB11" s="242" t="s">
        <v>53</v>
      </c>
      <c r="AC11" s="246" t="s">
        <v>54</v>
      </c>
      <c r="AD11" s="199" t="s">
        <v>57</v>
      </c>
      <c r="AE11" s="201" t="s">
        <v>58</v>
      </c>
      <c r="AF11" s="83"/>
      <c r="AG11" s="83"/>
      <c r="AH11" s="83"/>
      <c r="AI11" s="83"/>
      <c r="AJ11" s="83"/>
      <c r="AK11" s="227" t="s">
        <v>70</v>
      </c>
      <c r="AL11" s="227"/>
    </row>
    <row r="12" spans="1:38" s="9" customFormat="1" ht="18" customHeight="1" thickBot="1" x14ac:dyDescent="0.25">
      <c r="A12" s="255"/>
      <c r="B12" s="205"/>
      <c r="C12" s="208"/>
      <c r="D12" s="211"/>
      <c r="E12" s="205"/>
      <c r="F12" s="218"/>
      <c r="G12" s="218"/>
      <c r="H12" s="218"/>
      <c r="I12" s="129" t="s">
        <v>74</v>
      </c>
      <c r="J12" s="193"/>
      <c r="K12" s="225"/>
      <c r="L12" s="222"/>
      <c r="M12" s="218"/>
      <c r="N12" s="218"/>
      <c r="O12" s="218"/>
      <c r="P12" s="190"/>
      <c r="Q12" s="225"/>
      <c r="R12" s="249"/>
      <c r="S12" s="193"/>
      <c r="T12" s="193"/>
      <c r="U12" s="193"/>
      <c r="V12" s="190"/>
      <c r="W12" s="220"/>
      <c r="X12" s="241"/>
      <c r="Y12" s="243"/>
      <c r="Z12" s="245"/>
      <c r="AA12" s="241"/>
      <c r="AB12" s="243"/>
      <c r="AC12" s="247"/>
      <c r="AD12" s="200"/>
      <c r="AE12" s="202"/>
      <c r="AF12" s="83"/>
      <c r="AG12" s="83"/>
      <c r="AH12" s="83"/>
      <c r="AI12" s="83"/>
      <c r="AJ12" s="83"/>
      <c r="AK12" s="65" t="s">
        <v>71</v>
      </c>
      <c r="AL12" s="65" t="s">
        <v>72</v>
      </c>
    </row>
    <row r="13" spans="1:38" ht="14.1" customHeight="1" x14ac:dyDescent="0.2">
      <c r="A13" s="149">
        <v>0</v>
      </c>
      <c r="B13" s="100" t="s">
        <v>7</v>
      </c>
      <c r="C13" s="100">
        <v>0</v>
      </c>
      <c r="D13" s="106">
        <v>0</v>
      </c>
      <c r="E13" s="107">
        <v>11591.59</v>
      </c>
      <c r="F13" s="105">
        <v>21307.200000000001</v>
      </c>
      <c r="G13" s="72">
        <v>1440</v>
      </c>
      <c r="H13" s="72">
        <v>1200</v>
      </c>
      <c r="I13" s="94">
        <f>IF($I$12="NO-NEIN",AL13,IF($I$12="SI-JA",AK13,0))</f>
        <v>0</v>
      </c>
      <c r="J13" s="94">
        <f>+(E13+F13+I13)/12</f>
        <v>2741.5658333333336</v>
      </c>
      <c r="K13" s="57">
        <f>SUM(E13:J13)</f>
        <v>38280.355833333335</v>
      </c>
      <c r="L13" s="74">
        <f>E13/$L$9</f>
        <v>965.96583333333331</v>
      </c>
      <c r="M13" s="75">
        <f>F13/$L$9</f>
        <v>1775.6000000000001</v>
      </c>
      <c r="N13" s="75">
        <f>G13/$L$9</f>
        <v>120</v>
      </c>
      <c r="O13" s="75">
        <f>H13/$L$9</f>
        <v>100</v>
      </c>
      <c r="P13" s="75">
        <f>IF($I$12="NO-NEIN",AL13,IF($I$12="SI-JA",AK13/12,0))</f>
        <v>0</v>
      </c>
      <c r="Q13" s="76">
        <f>SUM(L13:P13)</f>
        <v>2961.5658333333336</v>
      </c>
      <c r="R13" s="77">
        <f>E13/$R$9</f>
        <v>31.757780821917809</v>
      </c>
      <c r="S13" s="78">
        <f>F13/$R$9</f>
        <v>58.37589041095891</v>
      </c>
      <c r="T13" s="78">
        <f>G13/$R$9</f>
        <v>3.9452054794520546</v>
      </c>
      <c r="U13" s="78">
        <f>H13/$R$9</f>
        <v>3.2876712328767121</v>
      </c>
      <c r="V13" s="75">
        <f>IF($I$12="NO-NEIN",AL13,IF($I$12="SI-JA",AK13/365,0))</f>
        <v>0</v>
      </c>
      <c r="W13" s="102">
        <f>SUM(R13:V13)</f>
        <v>97.366547945205497</v>
      </c>
      <c r="X13" s="79">
        <f>(L13+M13)/160*1.25</f>
        <v>21.418483072916668</v>
      </c>
      <c r="Y13" s="80">
        <f t="shared" ref="Y13:Y39" si="0">(L13+M13)/160*1.5</f>
        <v>25.702179687499999</v>
      </c>
      <c r="Z13" s="81">
        <f t="shared" ref="Z13:Z39" si="1">(L13+M13)/160*1.55</f>
        <v>26.55891901041667</v>
      </c>
      <c r="AA13" s="79">
        <f>(L13+M13)/160*1.325</f>
        <v>22.703592057291665</v>
      </c>
      <c r="AB13" s="80">
        <f t="shared" ref="AB13:AB39" si="2">(L13+M13)/160*1.65</f>
        <v>28.27239765625</v>
      </c>
      <c r="AC13" s="81">
        <f t="shared" ref="AC13:AC39" si="3">(L13+M13)/160*1.715</f>
        <v>29.386158776041668</v>
      </c>
      <c r="AD13" s="84">
        <f>(L13+M13)*1.25*1.46/160</f>
        <v>31.270985286458334</v>
      </c>
      <c r="AE13" s="85">
        <f>+AD13</f>
        <v>31.270985286458334</v>
      </c>
      <c r="AF13" s="18"/>
      <c r="AG13" s="18"/>
      <c r="AH13" s="18"/>
      <c r="AI13" s="18"/>
      <c r="AJ13" s="18"/>
      <c r="AK13" s="6">
        <f>+E13/100*11</f>
        <v>1275.0749000000001</v>
      </c>
      <c r="AL13" s="6">
        <v>0</v>
      </c>
    </row>
    <row r="14" spans="1:38" ht="14.1" customHeight="1" x14ac:dyDescent="0.2">
      <c r="A14" s="149">
        <v>2</v>
      </c>
      <c r="B14" s="101">
        <v>0.06</v>
      </c>
      <c r="C14" s="100">
        <v>1</v>
      </c>
      <c r="D14" s="106">
        <v>0</v>
      </c>
      <c r="E14" s="108">
        <v>12287.09</v>
      </c>
      <c r="F14" s="99">
        <f>F13</f>
        <v>21307.200000000001</v>
      </c>
      <c r="G14" s="42">
        <v>1440</v>
      </c>
      <c r="H14" s="42">
        <v>1200</v>
      </c>
      <c r="I14" s="94">
        <f>IF($I$12="NO-NEIN",AL14,IF($I$12="SI-JA",AK14,0))</f>
        <v>0</v>
      </c>
      <c r="J14" s="94">
        <f t="shared" ref="J14:J39" si="4">+(E14+F14+I14)/12</f>
        <v>2799.5241666666666</v>
      </c>
      <c r="K14" s="57">
        <f t="shared" ref="K14:K39" si="5">SUM(E14:J14)</f>
        <v>39033.814166666671</v>
      </c>
      <c r="L14" s="43">
        <f t="shared" ref="L14:L39" si="6">E14/$L$9</f>
        <v>1023.9241666666667</v>
      </c>
      <c r="M14" s="20">
        <f t="shared" ref="M14:M39" si="7">F14/$L$9</f>
        <v>1775.6000000000001</v>
      </c>
      <c r="N14" s="20">
        <f t="shared" ref="N14:N39" si="8">G14/$L$9</f>
        <v>120</v>
      </c>
      <c r="O14" s="20">
        <f t="shared" ref="O14:O39" si="9">H14/$L$9</f>
        <v>100</v>
      </c>
      <c r="P14" s="20">
        <f>IF($I$12="NO-NEIN",AL14,IF($I$12="SI-JA",AK14/12,0))</f>
        <v>0</v>
      </c>
      <c r="Q14" s="44">
        <f t="shared" ref="Q14:Q39" si="10">SUM(L14:P14)</f>
        <v>3019.524166666667</v>
      </c>
      <c r="R14" s="66">
        <f t="shared" ref="R14:R39" si="11">E14/$R$9</f>
        <v>33.663260273972604</v>
      </c>
      <c r="S14" s="67">
        <f t="shared" ref="S14:S39" si="12">F14/$R$9</f>
        <v>58.37589041095891</v>
      </c>
      <c r="T14" s="67">
        <f t="shared" ref="T14:T39" si="13">G14/$R$9</f>
        <v>3.9452054794520546</v>
      </c>
      <c r="U14" s="67">
        <f t="shared" ref="U14:U39" si="14">H14/$R$9</f>
        <v>3.2876712328767121</v>
      </c>
      <c r="V14" s="20">
        <f>IF($I$12="NO-NEIN",AL14,IF($I$12="SI-JA",AK14/365,0))</f>
        <v>0</v>
      </c>
      <c r="W14" s="103">
        <f t="shared" ref="W14:W39" si="15">SUM(R14:V14)</f>
        <v>99.272027397260288</v>
      </c>
      <c r="X14" s="52">
        <f t="shared" ref="X14:X39" si="16">(L14+M14)/160*1.25</f>
        <v>21.871282552083336</v>
      </c>
      <c r="Y14" s="19">
        <f t="shared" si="0"/>
        <v>26.245539062500001</v>
      </c>
      <c r="Z14" s="53">
        <f t="shared" si="1"/>
        <v>27.120390364583336</v>
      </c>
      <c r="AA14" s="52">
        <f t="shared" ref="AA14:AA39" si="17">(L14+M14)/160*1.25</f>
        <v>21.871282552083336</v>
      </c>
      <c r="AB14" s="19">
        <f t="shared" si="2"/>
        <v>28.870092968750001</v>
      </c>
      <c r="AC14" s="53">
        <f t="shared" si="3"/>
        <v>30.007399661458336</v>
      </c>
      <c r="AD14" s="84">
        <f t="shared" ref="AD14:AD39" si="18">(L14+M14)*1.25*1.46/160</f>
        <v>31.932072526041669</v>
      </c>
      <c r="AE14" s="62">
        <f t="shared" ref="AE14:AE39" si="19">+AD14</f>
        <v>31.932072526041669</v>
      </c>
      <c r="AF14" s="18"/>
      <c r="AG14" s="18"/>
      <c r="AH14" s="18"/>
      <c r="AI14" s="18"/>
      <c r="AJ14" s="18"/>
      <c r="AK14" s="6">
        <f t="shared" ref="AK14:AK39" si="20">+E14/100*11</f>
        <v>1351.5799000000002</v>
      </c>
      <c r="AL14" s="6">
        <v>0</v>
      </c>
    </row>
    <row r="15" spans="1:38" ht="14.1" customHeight="1" x14ac:dyDescent="0.2">
      <c r="A15" s="149">
        <v>4</v>
      </c>
      <c r="B15" s="100"/>
      <c r="C15" s="100">
        <v>2</v>
      </c>
      <c r="D15" s="106">
        <v>0</v>
      </c>
      <c r="E15" s="108">
        <v>12982.58</v>
      </c>
      <c r="F15" s="99">
        <f t="shared" ref="F15:F39" si="21">F14</f>
        <v>21307.200000000001</v>
      </c>
      <c r="G15" s="42">
        <v>1440</v>
      </c>
      <c r="H15" s="42">
        <v>1200</v>
      </c>
      <c r="I15" s="94">
        <f t="shared" ref="I15:I39" si="22">IF($I$12="NO-NEIN",AL15,IF($I$12="SI-JA",AK15,0))</f>
        <v>0</v>
      </c>
      <c r="J15" s="94">
        <f t="shared" si="4"/>
        <v>2857.4816666666666</v>
      </c>
      <c r="K15" s="57">
        <f t="shared" si="5"/>
        <v>39787.261666666665</v>
      </c>
      <c r="L15" s="43">
        <f t="shared" si="6"/>
        <v>1081.8816666666667</v>
      </c>
      <c r="M15" s="20">
        <f t="shared" si="7"/>
        <v>1775.6000000000001</v>
      </c>
      <c r="N15" s="20">
        <f t="shared" si="8"/>
        <v>120</v>
      </c>
      <c r="O15" s="20">
        <f t="shared" si="9"/>
        <v>100</v>
      </c>
      <c r="P15" s="20">
        <f t="shared" ref="P15:P39" si="23">IF($I$12="NO-NEIN",AL15,IF($I$12="SI-JA",AK15/12,0))</f>
        <v>0</v>
      </c>
      <c r="Q15" s="44">
        <f t="shared" si="10"/>
        <v>3077.4816666666666</v>
      </c>
      <c r="R15" s="66">
        <f t="shared" si="11"/>
        <v>35.56871232876712</v>
      </c>
      <c r="S15" s="67">
        <f t="shared" si="12"/>
        <v>58.37589041095891</v>
      </c>
      <c r="T15" s="67">
        <f t="shared" si="13"/>
        <v>3.9452054794520546</v>
      </c>
      <c r="U15" s="67">
        <f t="shared" si="14"/>
        <v>3.2876712328767121</v>
      </c>
      <c r="V15" s="20">
        <f t="shared" ref="V15:V39" si="24">IF($I$12="NO-NEIN",AL15,IF($I$12="SI-JA",AK15/365,0))</f>
        <v>0</v>
      </c>
      <c r="W15" s="103">
        <f t="shared" si="15"/>
        <v>101.17747945205481</v>
      </c>
      <c r="X15" s="52">
        <f t="shared" si="16"/>
        <v>22.324075520833333</v>
      </c>
      <c r="Y15" s="19">
        <f t="shared" si="0"/>
        <v>26.788890624999997</v>
      </c>
      <c r="Z15" s="53">
        <f t="shared" si="1"/>
        <v>27.681853645833332</v>
      </c>
      <c r="AA15" s="52">
        <f t="shared" si="17"/>
        <v>22.324075520833333</v>
      </c>
      <c r="AB15" s="19">
        <f t="shared" si="2"/>
        <v>29.467779687499995</v>
      </c>
      <c r="AC15" s="53">
        <f t="shared" si="3"/>
        <v>30.62863161458333</v>
      </c>
      <c r="AD15" s="84">
        <f t="shared" si="18"/>
        <v>32.593150260416664</v>
      </c>
      <c r="AE15" s="62">
        <f t="shared" si="19"/>
        <v>32.593150260416664</v>
      </c>
      <c r="AF15" s="18"/>
      <c r="AG15" s="18"/>
      <c r="AH15" s="18"/>
      <c r="AI15" s="18"/>
      <c r="AJ15" s="18"/>
      <c r="AK15" s="6">
        <f t="shared" si="20"/>
        <v>1428.0837999999999</v>
      </c>
      <c r="AL15" s="6">
        <v>0</v>
      </c>
    </row>
    <row r="16" spans="1:38" ht="14.1" customHeight="1" x14ac:dyDescent="0.2">
      <c r="A16" s="149">
        <v>6</v>
      </c>
      <c r="B16" s="100"/>
      <c r="C16" s="100">
        <v>3</v>
      </c>
      <c r="D16" s="106">
        <v>0</v>
      </c>
      <c r="E16" s="108">
        <v>13678.08</v>
      </c>
      <c r="F16" s="99">
        <f t="shared" si="21"/>
        <v>21307.200000000001</v>
      </c>
      <c r="G16" s="42">
        <v>1440</v>
      </c>
      <c r="H16" s="42">
        <v>1200</v>
      </c>
      <c r="I16" s="94">
        <f t="shared" si="22"/>
        <v>0</v>
      </c>
      <c r="J16" s="94">
        <f t="shared" si="4"/>
        <v>2915.44</v>
      </c>
      <c r="K16" s="57">
        <f t="shared" si="5"/>
        <v>40540.720000000001</v>
      </c>
      <c r="L16" s="43">
        <f t="shared" si="6"/>
        <v>1139.8399999999999</v>
      </c>
      <c r="M16" s="20">
        <f t="shared" si="7"/>
        <v>1775.6000000000001</v>
      </c>
      <c r="N16" s="20">
        <f t="shared" si="8"/>
        <v>120</v>
      </c>
      <c r="O16" s="20">
        <f t="shared" si="9"/>
        <v>100</v>
      </c>
      <c r="P16" s="20">
        <f t="shared" si="23"/>
        <v>0</v>
      </c>
      <c r="Q16" s="44">
        <f t="shared" si="10"/>
        <v>3135.44</v>
      </c>
      <c r="R16" s="66">
        <f t="shared" si="11"/>
        <v>37.474191780821918</v>
      </c>
      <c r="S16" s="67">
        <f t="shared" si="12"/>
        <v>58.37589041095891</v>
      </c>
      <c r="T16" s="67">
        <f t="shared" si="13"/>
        <v>3.9452054794520546</v>
      </c>
      <c r="U16" s="67">
        <f t="shared" si="14"/>
        <v>3.2876712328767121</v>
      </c>
      <c r="V16" s="20">
        <f t="shared" si="24"/>
        <v>0</v>
      </c>
      <c r="W16" s="103">
        <f t="shared" si="15"/>
        <v>103.0829589041096</v>
      </c>
      <c r="X16" s="52">
        <f t="shared" si="16"/>
        <v>22.776874999999997</v>
      </c>
      <c r="Y16" s="19">
        <f t="shared" si="0"/>
        <v>27.332249999999998</v>
      </c>
      <c r="Z16" s="53">
        <f t="shared" si="1"/>
        <v>28.243324999999999</v>
      </c>
      <c r="AA16" s="52">
        <f t="shared" si="17"/>
        <v>22.776874999999997</v>
      </c>
      <c r="AB16" s="19">
        <f t="shared" si="2"/>
        <v>30.065474999999996</v>
      </c>
      <c r="AC16" s="53">
        <f t="shared" si="3"/>
        <v>31.249872499999999</v>
      </c>
      <c r="AD16" s="84">
        <f t="shared" si="18"/>
        <v>33.254237500000002</v>
      </c>
      <c r="AE16" s="62">
        <f t="shared" si="19"/>
        <v>33.254237500000002</v>
      </c>
      <c r="AF16" s="18"/>
      <c r="AG16" s="18"/>
      <c r="AH16" s="18"/>
      <c r="AI16" s="18"/>
      <c r="AJ16" s="18"/>
      <c r="AK16" s="6">
        <f t="shared" si="20"/>
        <v>1504.5888</v>
      </c>
      <c r="AL16" s="6">
        <v>0</v>
      </c>
    </row>
    <row r="17" spans="1:38" ht="14.1" customHeight="1" x14ac:dyDescent="0.2">
      <c r="A17" s="149">
        <v>8</v>
      </c>
      <c r="B17" s="100" t="s">
        <v>8</v>
      </c>
      <c r="C17" s="100">
        <v>0</v>
      </c>
      <c r="D17" s="106">
        <v>0</v>
      </c>
      <c r="E17" s="107">
        <v>15040.25</v>
      </c>
      <c r="F17" s="99">
        <f t="shared" si="21"/>
        <v>21307.200000000001</v>
      </c>
      <c r="G17" s="42">
        <v>1440</v>
      </c>
      <c r="H17" s="42">
        <v>1200</v>
      </c>
      <c r="I17" s="94">
        <f t="shared" si="22"/>
        <v>0</v>
      </c>
      <c r="J17" s="94">
        <f t="shared" si="4"/>
        <v>3028.9541666666664</v>
      </c>
      <c r="K17" s="57">
        <f t="shared" si="5"/>
        <v>42016.40416666666</v>
      </c>
      <c r="L17" s="43">
        <f t="shared" si="6"/>
        <v>1253.3541666666667</v>
      </c>
      <c r="M17" s="20">
        <f t="shared" si="7"/>
        <v>1775.6000000000001</v>
      </c>
      <c r="N17" s="20">
        <f t="shared" si="8"/>
        <v>120</v>
      </c>
      <c r="O17" s="20">
        <f t="shared" si="9"/>
        <v>100</v>
      </c>
      <c r="P17" s="20">
        <f t="shared" si="23"/>
        <v>0</v>
      </c>
      <c r="Q17" s="44">
        <f t="shared" si="10"/>
        <v>3248.9541666666669</v>
      </c>
      <c r="R17" s="66">
        <f t="shared" si="11"/>
        <v>41.206164383561642</v>
      </c>
      <c r="S17" s="67">
        <f t="shared" si="12"/>
        <v>58.37589041095891</v>
      </c>
      <c r="T17" s="67">
        <f t="shared" si="13"/>
        <v>3.9452054794520546</v>
      </c>
      <c r="U17" s="67">
        <f t="shared" si="14"/>
        <v>3.2876712328767121</v>
      </c>
      <c r="V17" s="20">
        <f t="shared" si="24"/>
        <v>0</v>
      </c>
      <c r="W17" s="103">
        <f t="shared" si="15"/>
        <v>106.81493150684933</v>
      </c>
      <c r="X17" s="52">
        <f t="shared" si="16"/>
        <v>23.663704427083335</v>
      </c>
      <c r="Y17" s="19">
        <f t="shared" si="0"/>
        <v>28.396445312499999</v>
      </c>
      <c r="Z17" s="53">
        <f t="shared" si="1"/>
        <v>29.342993489583336</v>
      </c>
      <c r="AA17" s="52">
        <f t="shared" si="17"/>
        <v>23.663704427083335</v>
      </c>
      <c r="AB17" s="19">
        <f t="shared" si="2"/>
        <v>31.236089843749998</v>
      </c>
      <c r="AC17" s="53">
        <f t="shared" si="3"/>
        <v>32.466602473958339</v>
      </c>
      <c r="AD17" s="84">
        <f t="shared" si="18"/>
        <v>34.549008463541668</v>
      </c>
      <c r="AE17" s="62">
        <f t="shared" si="19"/>
        <v>34.549008463541668</v>
      </c>
      <c r="AF17" s="18"/>
      <c r="AG17" s="18"/>
      <c r="AH17" s="18"/>
      <c r="AI17" s="18"/>
      <c r="AJ17" s="18"/>
      <c r="AK17" s="6">
        <f t="shared" si="20"/>
        <v>1654.4275</v>
      </c>
      <c r="AL17" s="6">
        <v>0</v>
      </c>
    </row>
    <row r="18" spans="1:38" ht="14.1" customHeight="1" x14ac:dyDescent="0.2">
      <c r="A18" s="149">
        <v>10</v>
      </c>
      <c r="B18" s="101">
        <v>0.03</v>
      </c>
      <c r="C18" s="100"/>
      <c r="D18" s="106">
        <v>1</v>
      </c>
      <c r="E18" s="108">
        <v>15491.46</v>
      </c>
      <c r="F18" s="99">
        <f t="shared" si="21"/>
        <v>21307.200000000001</v>
      </c>
      <c r="G18" s="42">
        <v>1440</v>
      </c>
      <c r="H18" s="42">
        <v>1200</v>
      </c>
      <c r="I18" s="94">
        <f t="shared" si="22"/>
        <v>0</v>
      </c>
      <c r="J18" s="94">
        <f t="shared" si="4"/>
        <v>3066.5550000000003</v>
      </c>
      <c r="K18" s="57">
        <f t="shared" si="5"/>
        <v>42505.215000000004</v>
      </c>
      <c r="L18" s="43">
        <f t="shared" si="6"/>
        <v>1290.9549999999999</v>
      </c>
      <c r="M18" s="20">
        <f t="shared" si="7"/>
        <v>1775.6000000000001</v>
      </c>
      <c r="N18" s="20">
        <f t="shared" si="8"/>
        <v>120</v>
      </c>
      <c r="O18" s="20">
        <f t="shared" si="9"/>
        <v>100</v>
      </c>
      <c r="P18" s="20">
        <f t="shared" si="23"/>
        <v>0</v>
      </c>
      <c r="Q18" s="44">
        <f t="shared" si="10"/>
        <v>3286.5550000000003</v>
      </c>
      <c r="R18" s="66">
        <f t="shared" si="11"/>
        <v>42.442356164383561</v>
      </c>
      <c r="S18" s="67">
        <f t="shared" si="12"/>
        <v>58.37589041095891</v>
      </c>
      <c r="T18" s="67">
        <f t="shared" si="13"/>
        <v>3.9452054794520546</v>
      </c>
      <c r="U18" s="67">
        <f t="shared" si="14"/>
        <v>3.2876712328767121</v>
      </c>
      <c r="V18" s="20">
        <f t="shared" si="24"/>
        <v>0</v>
      </c>
      <c r="W18" s="103">
        <f t="shared" si="15"/>
        <v>108.05112328767125</v>
      </c>
      <c r="X18" s="52">
        <f t="shared" si="16"/>
        <v>23.957460937500002</v>
      </c>
      <c r="Y18" s="19">
        <f t="shared" si="0"/>
        <v>28.748953125</v>
      </c>
      <c r="Z18" s="53">
        <f t="shared" si="1"/>
        <v>29.707251562500002</v>
      </c>
      <c r="AA18" s="52">
        <f t="shared" si="17"/>
        <v>23.957460937500002</v>
      </c>
      <c r="AB18" s="19">
        <f t="shared" si="2"/>
        <v>31.623848437500001</v>
      </c>
      <c r="AC18" s="53">
        <f t="shared" si="3"/>
        <v>32.869636406250002</v>
      </c>
      <c r="AD18" s="84">
        <f t="shared" si="18"/>
        <v>34.977892968749998</v>
      </c>
      <c r="AE18" s="62">
        <f t="shared" si="19"/>
        <v>34.977892968749998</v>
      </c>
      <c r="AF18" s="18"/>
      <c r="AG18" s="18"/>
      <c r="AH18" s="18"/>
      <c r="AI18" s="18"/>
      <c r="AJ18" s="18"/>
      <c r="AK18" s="6">
        <f t="shared" si="20"/>
        <v>1704.0605999999998</v>
      </c>
      <c r="AL18" s="6">
        <v>0</v>
      </c>
    </row>
    <row r="19" spans="1:38" ht="14.1" customHeight="1" x14ac:dyDescent="0.2">
      <c r="A19" s="149">
        <v>12</v>
      </c>
      <c r="B19" s="100"/>
      <c r="C19" s="100"/>
      <c r="D19" s="106">
        <v>2</v>
      </c>
      <c r="E19" s="108">
        <v>15942.67</v>
      </c>
      <c r="F19" s="99">
        <f t="shared" si="21"/>
        <v>21307.200000000001</v>
      </c>
      <c r="G19" s="42">
        <v>1440</v>
      </c>
      <c r="H19" s="42">
        <v>1200</v>
      </c>
      <c r="I19" s="94">
        <f t="shared" si="22"/>
        <v>0</v>
      </c>
      <c r="J19" s="94">
        <f t="shared" si="4"/>
        <v>3104.1558333333337</v>
      </c>
      <c r="K19" s="57">
        <f t="shared" si="5"/>
        <v>42994.025833333333</v>
      </c>
      <c r="L19" s="43">
        <f t="shared" si="6"/>
        <v>1328.5558333333333</v>
      </c>
      <c r="M19" s="20">
        <f t="shared" si="7"/>
        <v>1775.6000000000001</v>
      </c>
      <c r="N19" s="20">
        <f t="shared" si="8"/>
        <v>120</v>
      </c>
      <c r="O19" s="20">
        <f t="shared" si="9"/>
        <v>100</v>
      </c>
      <c r="P19" s="20">
        <f t="shared" si="23"/>
        <v>0</v>
      </c>
      <c r="Q19" s="44">
        <f t="shared" si="10"/>
        <v>3324.1558333333332</v>
      </c>
      <c r="R19" s="66">
        <f t="shared" si="11"/>
        <v>43.67854794520548</v>
      </c>
      <c r="S19" s="67">
        <f t="shared" si="12"/>
        <v>58.37589041095891</v>
      </c>
      <c r="T19" s="67">
        <f t="shared" si="13"/>
        <v>3.9452054794520546</v>
      </c>
      <c r="U19" s="67">
        <f t="shared" si="14"/>
        <v>3.2876712328767121</v>
      </c>
      <c r="V19" s="20">
        <f t="shared" si="24"/>
        <v>0</v>
      </c>
      <c r="W19" s="103">
        <f t="shared" si="15"/>
        <v>109.28731506849316</v>
      </c>
      <c r="X19" s="52">
        <f t="shared" si="16"/>
        <v>24.251217447916666</v>
      </c>
      <c r="Y19" s="19">
        <f t="shared" si="0"/>
        <v>29.101460937499997</v>
      </c>
      <c r="Z19" s="53">
        <f t="shared" si="1"/>
        <v>30.071509635416664</v>
      </c>
      <c r="AA19" s="52">
        <f t="shared" si="17"/>
        <v>24.251217447916666</v>
      </c>
      <c r="AB19" s="19">
        <f t="shared" si="2"/>
        <v>32.011607031249994</v>
      </c>
      <c r="AC19" s="53">
        <f t="shared" si="3"/>
        <v>33.272670338541666</v>
      </c>
      <c r="AD19" s="84">
        <f t="shared" si="18"/>
        <v>35.406777473958336</v>
      </c>
      <c r="AE19" s="62">
        <f t="shared" si="19"/>
        <v>35.406777473958336</v>
      </c>
      <c r="AF19" s="18"/>
      <c r="AG19" s="18"/>
      <c r="AH19" s="18"/>
      <c r="AI19" s="18"/>
      <c r="AJ19" s="18"/>
      <c r="AK19" s="6">
        <f t="shared" si="20"/>
        <v>1753.6937</v>
      </c>
      <c r="AL19" s="6">
        <v>0</v>
      </c>
    </row>
    <row r="20" spans="1:38" ht="14.1" customHeight="1" x14ac:dyDescent="0.2">
      <c r="A20" s="149">
        <v>14</v>
      </c>
      <c r="B20" s="100"/>
      <c r="C20" s="100"/>
      <c r="D20" s="106">
        <v>3</v>
      </c>
      <c r="E20" s="108">
        <v>16393.87</v>
      </c>
      <c r="F20" s="99">
        <f t="shared" si="21"/>
        <v>21307.200000000001</v>
      </c>
      <c r="G20" s="42">
        <v>1440</v>
      </c>
      <c r="H20" s="42">
        <v>1200</v>
      </c>
      <c r="I20" s="94">
        <f t="shared" si="22"/>
        <v>0</v>
      </c>
      <c r="J20" s="94">
        <f t="shared" si="4"/>
        <v>3141.7558333333332</v>
      </c>
      <c r="K20" s="57">
        <f t="shared" si="5"/>
        <v>43482.825833333336</v>
      </c>
      <c r="L20" s="43">
        <f t="shared" si="6"/>
        <v>1366.1558333333332</v>
      </c>
      <c r="M20" s="20">
        <f t="shared" si="7"/>
        <v>1775.6000000000001</v>
      </c>
      <c r="N20" s="20">
        <f t="shared" si="8"/>
        <v>120</v>
      </c>
      <c r="O20" s="20">
        <f t="shared" si="9"/>
        <v>100</v>
      </c>
      <c r="P20" s="20">
        <f t="shared" si="23"/>
        <v>0</v>
      </c>
      <c r="Q20" s="44">
        <f t="shared" si="10"/>
        <v>3361.7558333333336</v>
      </c>
      <c r="R20" s="66">
        <f t="shared" si="11"/>
        <v>44.914712328767123</v>
      </c>
      <c r="S20" s="67">
        <f t="shared" si="12"/>
        <v>58.37589041095891</v>
      </c>
      <c r="T20" s="67">
        <f t="shared" si="13"/>
        <v>3.9452054794520546</v>
      </c>
      <c r="U20" s="67">
        <f t="shared" si="14"/>
        <v>3.2876712328767121</v>
      </c>
      <c r="V20" s="20">
        <f t="shared" si="24"/>
        <v>0</v>
      </c>
      <c r="W20" s="103">
        <f t="shared" si="15"/>
        <v>110.52347945205481</v>
      </c>
      <c r="X20" s="52">
        <f t="shared" si="16"/>
        <v>24.544967447916669</v>
      </c>
      <c r="Y20" s="19">
        <f t="shared" si="0"/>
        <v>29.4539609375</v>
      </c>
      <c r="Z20" s="53">
        <f t="shared" si="1"/>
        <v>30.43575963541667</v>
      </c>
      <c r="AA20" s="52">
        <f t="shared" si="17"/>
        <v>24.544967447916669</v>
      </c>
      <c r="AB20" s="19">
        <f t="shared" si="2"/>
        <v>32.399357031249998</v>
      </c>
      <c r="AC20" s="53">
        <f t="shared" si="3"/>
        <v>33.675695338541672</v>
      </c>
      <c r="AD20" s="84">
        <f t="shared" si="18"/>
        <v>35.835652473958334</v>
      </c>
      <c r="AE20" s="62">
        <f t="shared" si="19"/>
        <v>35.835652473958334</v>
      </c>
      <c r="AF20" s="18"/>
      <c r="AG20" s="18"/>
      <c r="AH20" s="18"/>
      <c r="AI20" s="18"/>
      <c r="AJ20" s="18"/>
      <c r="AK20" s="6">
        <f t="shared" si="20"/>
        <v>1803.3256999999999</v>
      </c>
      <c r="AL20" s="6">
        <v>0</v>
      </c>
    </row>
    <row r="21" spans="1:38" ht="14.1" customHeight="1" x14ac:dyDescent="0.2">
      <c r="A21" s="149">
        <v>16</v>
      </c>
      <c r="B21" s="100"/>
      <c r="C21" s="100"/>
      <c r="D21" s="106">
        <v>4</v>
      </c>
      <c r="E21" s="108">
        <v>16845.080000000002</v>
      </c>
      <c r="F21" s="99">
        <f t="shared" si="21"/>
        <v>21307.200000000001</v>
      </c>
      <c r="G21" s="42">
        <v>1440</v>
      </c>
      <c r="H21" s="42">
        <v>1200</v>
      </c>
      <c r="I21" s="94">
        <f t="shared" si="22"/>
        <v>0</v>
      </c>
      <c r="J21" s="94">
        <f t="shared" si="4"/>
        <v>3179.3566666666666</v>
      </c>
      <c r="K21" s="57">
        <f t="shared" si="5"/>
        <v>43971.636666666665</v>
      </c>
      <c r="L21" s="43">
        <f t="shared" si="6"/>
        <v>1403.7566666666669</v>
      </c>
      <c r="M21" s="20">
        <f t="shared" si="7"/>
        <v>1775.6000000000001</v>
      </c>
      <c r="N21" s="20">
        <f t="shared" si="8"/>
        <v>120</v>
      </c>
      <c r="O21" s="20">
        <f t="shared" si="9"/>
        <v>100</v>
      </c>
      <c r="P21" s="20">
        <f t="shared" si="23"/>
        <v>0</v>
      </c>
      <c r="Q21" s="44">
        <f t="shared" si="10"/>
        <v>3399.356666666667</v>
      </c>
      <c r="R21" s="66">
        <f t="shared" si="11"/>
        <v>46.150904109589042</v>
      </c>
      <c r="S21" s="67">
        <f t="shared" si="12"/>
        <v>58.37589041095891</v>
      </c>
      <c r="T21" s="67">
        <f t="shared" si="13"/>
        <v>3.9452054794520546</v>
      </c>
      <c r="U21" s="67">
        <f t="shared" si="14"/>
        <v>3.2876712328767121</v>
      </c>
      <c r="V21" s="20">
        <f t="shared" si="24"/>
        <v>0</v>
      </c>
      <c r="W21" s="103">
        <f t="shared" si="15"/>
        <v>111.75967123287673</v>
      </c>
      <c r="X21" s="52">
        <f t="shared" si="16"/>
        <v>24.838723958333336</v>
      </c>
      <c r="Y21" s="19">
        <f t="shared" si="0"/>
        <v>29.806468750000001</v>
      </c>
      <c r="Z21" s="53">
        <f t="shared" si="1"/>
        <v>30.800017708333336</v>
      </c>
      <c r="AA21" s="52">
        <f t="shared" si="17"/>
        <v>24.838723958333336</v>
      </c>
      <c r="AB21" s="19">
        <f t="shared" si="2"/>
        <v>32.787115624999998</v>
      </c>
      <c r="AC21" s="53">
        <f t="shared" si="3"/>
        <v>34.078729270833335</v>
      </c>
      <c r="AD21" s="84">
        <f t="shared" si="18"/>
        <v>36.264536979166664</v>
      </c>
      <c r="AE21" s="62">
        <f t="shared" si="19"/>
        <v>36.264536979166664</v>
      </c>
      <c r="AF21" s="18"/>
      <c r="AG21" s="18"/>
      <c r="AH21" s="18"/>
      <c r="AI21" s="18"/>
      <c r="AJ21" s="18"/>
      <c r="AK21" s="6">
        <f t="shared" si="20"/>
        <v>1852.9588000000001</v>
      </c>
      <c r="AL21" s="6">
        <v>0</v>
      </c>
    </row>
    <row r="22" spans="1:38" ht="14.1" customHeight="1" x14ac:dyDescent="0.2">
      <c r="A22" s="149">
        <v>18</v>
      </c>
      <c r="B22" s="100"/>
      <c r="C22" s="100"/>
      <c r="D22" s="106">
        <v>5</v>
      </c>
      <c r="E22" s="108">
        <v>17296.29</v>
      </c>
      <c r="F22" s="99">
        <f t="shared" si="21"/>
        <v>21307.200000000001</v>
      </c>
      <c r="G22" s="42">
        <v>1440</v>
      </c>
      <c r="H22" s="42">
        <v>1200</v>
      </c>
      <c r="I22" s="94">
        <f t="shared" si="22"/>
        <v>0</v>
      </c>
      <c r="J22" s="94">
        <f t="shared" si="4"/>
        <v>3216.9575000000004</v>
      </c>
      <c r="K22" s="57">
        <f t="shared" si="5"/>
        <v>44460.447500000009</v>
      </c>
      <c r="L22" s="43">
        <f t="shared" si="6"/>
        <v>1441.3575000000001</v>
      </c>
      <c r="M22" s="20">
        <f t="shared" si="7"/>
        <v>1775.6000000000001</v>
      </c>
      <c r="N22" s="20">
        <f t="shared" si="8"/>
        <v>120</v>
      </c>
      <c r="O22" s="20">
        <f t="shared" si="9"/>
        <v>100</v>
      </c>
      <c r="P22" s="20">
        <f t="shared" si="23"/>
        <v>0</v>
      </c>
      <c r="Q22" s="44">
        <f t="shared" si="10"/>
        <v>3436.9575000000004</v>
      </c>
      <c r="R22" s="66">
        <f t="shared" si="11"/>
        <v>47.387095890410961</v>
      </c>
      <c r="S22" s="67">
        <f t="shared" si="12"/>
        <v>58.37589041095891</v>
      </c>
      <c r="T22" s="67">
        <f t="shared" si="13"/>
        <v>3.9452054794520546</v>
      </c>
      <c r="U22" s="67">
        <f t="shared" si="14"/>
        <v>3.2876712328767121</v>
      </c>
      <c r="V22" s="20">
        <f t="shared" si="24"/>
        <v>0</v>
      </c>
      <c r="W22" s="103">
        <f t="shared" si="15"/>
        <v>112.99586301369864</v>
      </c>
      <c r="X22" s="52">
        <f t="shared" si="16"/>
        <v>25.132480468750003</v>
      </c>
      <c r="Y22" s="19">
        <f t="shared" si="0"/>
        <v>30.158976562500001</v>
      </c>
      <c r="Z22" s="53">
        <f t="shared" si="1"/>
        <v>31.164275781250005</v>
      </c>
      <c r="AA22" s="52">
        <f t="shared" si="17"/>
        <v>25.132480468750003</v>
      </c>
      <c r="AB22" s="19">
        <f t="shared" si="2"/>
        <v>33.174874218749999</v>
      </c>
      <c r="AC22" s="53">
        <f t="shared" si="3"/>
        <v>34.481763203125006</v>
      </c>
      <c r="AD22" s="84">
        <f t="shared" si="18"/>
        <v>36.693421484375008</v>
      </c>
      <c r="AE22" s="62">
        <f t="shared" si="19"/>
        <v>36.693421484375008</v>
      </c>
      <c r="AF22" s="18"/>
      <c r="AG22" s="18"/>
      <c r="AH22" s="18"/>
      <c r="AI22" s="18"/>
      <c r="AJ22" s="18"/>
      <c r="AK22" s="6">
        <f t="shared" si="20"/>
        <v>1902.5919000000001</v>
      </c>
      <c r="AL22" s="6">
        <v>0</v>
      </c>
    </row>
    <row r="23" spans="1:38" ht="14.1" customHeight="1" x14ac:dyDescent="0.2">
      <c r="A23" s="149">
        <v>20</v>
      </c>
      <c r="B23" s="100"/>
      <c r="C23" s="100"/>
      <c r="D23" s="106">
        <v>6</v>
      </c>
      <c r="E23" s="108">
        <v>17747.5</v>
      </c>
      <c r="F23" s="99">
        <f t="shared" si="21"/>
        <v>21307.200000000001</v>
      </c>
      <c r="G23" s="42">
        <v>1440</v>
      </c>
      <c r="H23" s="42">
        <v>1200</v>
      </c>
      <c r="I23" s="94">
        <f t="shared" si="22"/>
        <v>0</v>
      </c>
      <c r="J23" s="94">
        <f t="shared" si="4"/>
        <v>3254.5583333333329</v>
      </c>
      <c r="K23" s="57">
        <f t="shared" si="5"/>
        <v>44949.258333333331</v>
      </c>
      <c r="L23" s="43">
        <f t="shared" si="6"/>
        <v>1478.9583333333333</v>
      </c>
      <c r="M23" s="20">
        <f t="shared" si="7"/>
        <v>1775.6000000000001</v>
      </c>
      <c r="N23" s="20">
        <f t="shared" si="8"/>
        <v>120</v>
      </c>
      <c r="O23" s="20">
        <f t="shared" si="9"/>
        <v>100</v>
      </c>
      <c r="P23" s="20">
        <f t="shared" si="23"/>
        <v>0</v>
      </c>
      <c r="Q23" s="44">
        <f t="shared" si="10"/>
        <v>3474.5583333333334</v>
      </c>
      <c r="R23" s="66">
        <f t="shared" si="11"/>
        <v>48.623287671232873</v>
      </c>
      <c r="S23" s="67">
        <f t="shared" si="12"/>
        <v>58.37589041095891</v>
      </c>
      <c r="T23" s="67">
        <f t="shared" si="13"/>
        <v>3.9452054794520546</v>
      </c>
      <c r="U23" s="67">
        <f t="shared" si="14"/>
        <v>3.2876712328767121</v>
      </c>
      <c r="V23" s="20">
        <f t="shared" si="24"/>
        <v>0</v>
      </c>
      <c r="W23" s="103">
        <f t="shared" si="15"/>
        <v>114.23205479452055</v>
      </c>
      <c r="X23" s="52">
        <f t="shared" si="16"/>
        <v>25.426236979166667</v>
      </c>
      <c r="Y23" s="19">
        <f t="shared" si="0"/>
        <v>30.511484374999998</v>
      </c>
      <c r="Z23" s="53">
        <f t="shared" si="1"/>
        <v>31.528533854166668</v>
      </c>
      <c r="AA23" s="52">
        <f t="shared" si="17"/>
        <v>25.426236979166667</v>
      </c>
      <c r="AB23" s="19">
        <f t="shared" si="2"/>
        <v>33.562632812499999</v>
      </c>
      <c r="AC23" s="53">
        <f t="shared" si="3"/>
        <v>34.884797135416669</v>
      </c>
      <c r="AD23" s="84">
        <f t="shared" si="18"/>
        <v>37.122305989583332</v>
      </c>
      <c r="AE23" s="62">
        <f t="shared" si="19"/>
        <v>37.122305989583332</v>
      </c>
      <c r="AF23" s="18"/>
      <c r="AG23" s="18"/>
      <c r="AH23" s="18"/>
      <c r="AI23" s="18"/>
      <c r="AJ23" s="18"/>
      <c r="AK23" s="6">
        <f t="shared" si="20"/>
        <v>1952.2249999999999</v>
      </c>
      <c r="AL23" s="6">
        <v>0</v>
      </c>
    </row>
    <row r="24" spans="1:38" ht="14.1" customHeight="1" x14ac:dyDescent="0.2">
      <c r="A24" s="149">
        <v>22</v>
      </c>
      <c r="B24" s="100"/>
      <c r="C24" s="100"/>
      <c r="D24" s="106">
        <v>7</v>
      </c>
      <c r="E24" s="108">
        <v>18198.7</v>
      </c>
      <c r="F24" s="99">
        <f t="shared" si="21"/>
        <v>21307.200000000001</v>
      </c>
      <c r="G24" s="42">
        <v>1440</v>
      </c>
      <c r="H24" s="42">
        <v>1200</v>
      </c>
      <c r="I24" s="94">
        <f t="shared" si="22"/>
        <v>0</v>
      </c>
      <c r="J24" s="94">
        <f t="shared" si="4"/>
        <v>3292.1583333333333</v>
      </c>
      <c r="K24" s="57">
        <f t="shared" si="5"/>
        <v>45438.058333333334</v>
      </c>
      <c r="L24" s="43">
        <f t="shared" si="6"/>
        <v>1516.5583333333334</v>
      </c>
      <c r="M24" s="20">
        <f t="shared" si="7"/>
        <v>1775.6000000000001</v>
      </c>
      <c r="N24" s="20">
        <f t="shared" si="8"/>
        <v>120</v>
      </c>
      <c r="O24" s="20">
        <f t="shared" si="9"/>
        <v>100</v>
      </c>
      <c r="P24" s="20">
        <f t="shared" si="23"/>
        <v>0</v>
      </c>
      <c r="Q24" s="44">
        <f t="shared" si="10"/>
        <v>3512.1583333333338</v>
      </c>
      <c r="R24" s="66">
        <f t="shared" si="11"/>
        <v>49.859452054794524</v>
      </c>
      <c r="S24" s="67">
        <f t="shared" si="12"/>
        <v>58.37589041095891</v>
      </c>
      <c r="T24" s="67">
        <f t="shared" si="13"/>
        <v>3.9452054794520546</v>
      </c>
      <c r="U24" s="67">
        <f t="shared" si="14"/>
        <v>3.2876712328767121</v>
      </c>
      <c r="V24" s="20">
        <f t="shared" si="24"/>
        <v>0</v>
      </c>
      <c r="W24" s="103">
        <f t="shared" si="15"/>
        <v>115.46821917808221</v>
      </c>
      <c r="X24" s="52">
        <f t="shared" si="16"/>
        <v>25.71998697916667</v>
      </c>
      <c r="Y24" s="19">
        <f t="shared" si="0"/>
        <v>30.863984375000001</v>
      </c>
      <c r="Z24" s="53">
        <f t="shared" si="1"/>
        <v>31.892783854166669</v>
      </c>
      <c r="AA24" s="52">
        <f t="shared" si="17"/>
        <v>25.71998697916667</v>
      </c>
      <c r="AB24" s="19">
        <f t="shared" si="2"/>
        <v>33.950382812500003</v>
      </c>
      <c r="AC24" s="53">
        <f t="shared" si="3"/>
        <v>35.287822135416668</v>
      </c>
      <c r="AD24" s="84">
        <f t="shared" si="18"/>
        <v>37.55118098958333</v>
      </c>
      <c r="AE24" s="62">
        <f t="shared" si="19"/>
        <v>37.55118098958333</v>
      </c>
      <c r="AF24" s="18"/>
      <c r="AG24" s="18"/>
      <c r="AH24" s="18"/>
      <c r="AI24" s="18"/>
      <c r="AJ24" s="18"/>
      <c r="AK24" s="6">
        <f t="shared" si="20"/>
        <v>2001.857</v>
      </c>
      <c r="AL24" s="6">
        <v>0</v>
      </c>
    </row>
    <row r="25" spans="1:38" ht="14.1" customHeight="1" x14ac:dyDescent="0.2">
      <c r="A25" s="149">
        <v>24</v>
      </c>
      <c r="B25" s="100"/>
      <c r="C25" s="100"/>
      <c r="D25" s="106">
        <v>8</v>
      </c>
      <c r="E25" s="108">
        <v>18649.91</v>
      </c>
      <c r="F25" s="99">
        <f t="shared" si="21"/>
        <v>21307.200000000001</v>
      </c>
      <c r="G25" s="42">
        <v>1440</v>
      </c>
      <c r="H25" s="42">
        <v>1200</v>
      </c>
      <c r="I25" s="94">
        <f t="shared" si="22"/>
        <v>0</v>
      </c>
      <c r="J25" s="94">
        <f t="shared" si="4"/>
        <v>3329.7591666666667</v>
      </c>
      <c r="K25" s="57">
        <f>SUM(E25:J25)</f>
        <v>45926.869166666671</v>
      </c>
      <c r="L25" s="43">
        <f t="shared" si="6"/>
        <v>1554.1591666666666</v>
      </c>
      <c r="M25" s="20">
        <f t="shared" si="7"/>
        <v>1775.6000000000001</v>
      </c>
      <c r="N25" s="20">
        <f t="shared" si="8"/>
        <v>120</v>
      </c>
      <c r="O25" s="20">
        <f t="shared" si="9"/>
        <v>100</v>
      </c>
      <c r="P25" s="20">
        <f t="shared" si="23"/>
        <v>0</v>
      </c>
      <c r="Q25" s="44">
        <f t="shared" si="10"/>
        <v>3549.7591666666667</v>
      </c>
      <c r="R25" s="66">
        <f t="shared" si="11"/>
        <v>51.095643835616436</v>
      </c>
      <c r="S25" s="67">
        <f t="shared" si="12"/>
        <v>58.37589041095891</v>
      </c>
      <c r="T25" s="67">
        <f t="shared" si="13"/>
        <v>3.9452054794520546</v>
      </c>
      <c r="U25" s="67">
        <f t="shared" si="14"/>
        <v>3.2876712328767121</v>
      </c>
      <c r="V25" s="20">
        <f t="shared" si="24"/>
        <v>0</v>
      </c>
      <c r="W25" s="103">
        <f t="shared" si="15"/>
        <v>116.70441095890412</v>
      </c>
      <c r="X25" s="52">
        <f t="shared" si="16"/>
        <v>26.013743489583334</v>
      </c>
      <c r="Y25" s="19">
        <f t="shared" si="0"/>
        <v>31.216492187499998</v>
      </c>
      <c r="Z25" s="53">
        <f t="shared" si="1"/>
        <v>32.257041927083336</v>
      </c>
      <c r="AA25" s="52">
        <f t="shared" si="17"/>
        <v>26.013743489583334</v>
      </c>
      <c r="AB25" s="19">
        <f t="shared" si="2"/>
        <v>34.338141406249996</v>
      </c>
      <c r="AC25" s="53">
        <f t="shared" si="3"/>
        <v>35.690856067708332</v>
      </c>
      <c r="AD25" s="84">
        <f t="shared" si="18"/>
        <v>37.980065494791667</v>
      </c>
      <c r="AE25" s="62">
        <f t="shared" si="19"/>
        <v>37.980065494791667</v>
      </c>
      <c r="AF25" s="18"/>
      <c r="AG25" s="18"/>
      <c r="AH25" s="18"/>
      <c r="AI25" s="18"/>
      <c r="AJ25" s="18"/>
      <c r="AK25" s="6">
        <f t="shared" si="20"/>
        <v>2051.4901</v>
      </c>
      <c r="AL25" s="6">
        <v>0</v>
      </c>
    </row>
    <row r="26" spans="1:38" ht="14.1" customHeight="1" x14ac:dyDescent="0.2">
      <c r="A26" s="149">
        <v>26</v>
      </c>
      <c r="B26" s="100"/>
      <c r="C26" s="100"/>
      <c r="D26" s="106">
        <v>9</v>
      </c>
      <c r="E26" s="108">
        <v>19101.12</v>
      </c>
      <c r="F26" s="99">
        <f t="shared" si="21"/>
        <v>21307.200000000001</v>
      </c>
      <c r="G26" s="42">
        <v>1440</v>
      </c>
      <c r="H26" s="42">
        <v>1200</v>
      </c>
      <c r="I26" s="94">
        <f t="shared" si="22"/>
        <v>0</v>
      </c>
      <c r="J26" s="94">
        <f t="shared" si="4"/>
        <v>3367.36</v>
      </c>
      <c r="K26" s="57">
        <f t="shared" si="5"/>
        <v>46415.68</v>
      </c>
      <c r="L26" s="43">
        <f t="shared" si="6"/>
        <v>1591.76</v>
      </c>
      <c r="M26" s="20">
        <f t="shared" si="7"/>
        <v>1775.6000000000001</v>
      </c>
      <c r="N26" s="20">
        <f t="shared" si="8"/>
        <v>120</v>
      </c>
      <c r="O26" s="20">
        <f t="shared" si="9"/>
        <v>100</v>
      </c>
      <c r="P26" s="20">
        <f t="shared" si="23"/>
        <v>0</v>
      </c>
      <c r="Q26" s="44">
        <f t="shared" si="10"/>
        <v>3587.36</v>
      </c>
      <c r="R26" s="66">
        <f t="shared" si="11"/>
        <v>52.331835616438354</v>
      </c>
      <c r="S26" s="67">
        <f t="shared" si="12"/>
        <v>58.37589041095891</v>
      </c>
      <c r="T26" s="67">
        <f t="shared" si="13"/>
        <v>3.9452054794520546</v>
      </c>
      <c r="U26" s="67">
        <f t="shared" si="14"/>
        <v>3.2876712328767121</v>
      </c>
      <c r="V26" s="20">
        <f t="shared" si="24"/>
        <v>0</v>
      </c>
      <c r="W26" s="103">
        <f t="shared" si="15"/>
        <v>117.94060273972603</v>
      </c>
      <c r="X26" s="52">
        <f t="shared" si="16"/>
        <v>26.307499999999997</v>
      </c>
      <c r="Y26" s="19">
        <f t="shared" si="0"/>
        <v>31.568999999999999</v>
      </c>
      <c r="Z26" s="53">
        <f t="shared" si="1"/>
        <v>32.621299999999998</v>
      </c>
      <c r="AA26" s="52">
        <f t="shared" si="17"/>
        <v>26.307499999999997</v>
      </c>
      <c r="AB26" s="19">
        <f t="shared" si="2"/>
        <v>34.725899999999996</v>
      </c>
      <c r="AC26" s="53">
        <f t="shared" si="3"/>
        <v>36.093890000000002</v>
      </c>
      <c r="AD26" s="84">
        <f t="shared" si="18"/>
        <v>38.408949999999997</v>
      </c>
      <c r="AE26" s="62">
        <f t="shared" si="19"/>
        <v>38.408949999999997</v>
      </c>
      <c r="AF26" s="18"/>
      <c r="AG26" s="18"/>
      <c r="AH26" s="18"/>
      <c r="AI26" s="18"/>
      <c r="AJ26" s="18"/>
      <c r="AK26" s="6">
        <f t="shared" si="20"/>
        <v>2101.1232</v>
      </c>
      <c r="AL26" s="6">
        <v>0</v>
      </c>
    </row>
    <row r="27" spans="1:38" ht="14.1" customHeight="1" x14ac:dyDescent="0.2">
      <c r="A27" s="149">
        <v>28</v>
      </c>
      <c r="B27" s="100"/>
      <c r="C27" s="100"/>
      <c r="D27" s="106">
        <v>10</v>
      </c>
      <c r="E27" s="108">
        <v>19552.330000000002</v>
      </c>
      <c r="F27" s="99">
        <f t="shared" si="21"/>
        <v>21307.200000000001</v>
      </c>
      <c r="G27" s="42">
        <v>1440</v>
      </c>
      <c r="H27" s="42">
        <v>1200</v>
      </c>
      <c r="I27" s="94">
        <f t="shared" si="22"/>
        <v>0</v>
      </c>
      <c r="J27" s="94">
        <f t="shared" si="4"/>
        <v>3404.9608333333331</v>
      </c>
      <c r="K27" s="57">
        <f t="shared" si="5"/>
        <v>46904.49083333333</v>
      </c>
      <c r="L27" s="43">
        <f t="shared" si="6"/>
        <v>1629.3608333333334</v>
      </c>
      <c r="M27" s="20">
        <f t="shared" si="7"/>
        <v>1775.6000000000001</v>
      </c>
      <c r="N27" s="20">
        <f t="shared" si="8"/>
        <v>120</v>
      </c>
      <c r="O27" s="20">
        <f t="shared" si="9"/>
        <v>100</v>
      </c>
      <c r="P27" s="20">
        <f t="shared" si="23"/>
        <v>0</v>
      </c>
      <c r="Q27" s="44">
        <f t="shared" si="10"/>
        <v>3624.9608333333335</v>
      </c>
      <c r="R27" s="66">
        <f t="shared" si="11"/>
        <v>53.568027397260281</v>
      </c>
      <c r="S27" s="67">
        <f t="shared" si="12"/>
        <v>58.37589041095891</v>
      </c>
      <c r="T27" s="67">
        <f t="shared" si="13"/>
        <v>3.9452054794520546</v>
      </c>
      <c r="U27" s="67">
        <f t="shared" si="14"/>
        <v>3.2876712328767121</v>
      </c>
      <c r="V27" s="20">
        <f t="shared" si="24"/>
        <v>0</v>
      </c>
      <c r="W27" s="103">
        <f t="shared" si="15"/>
        <v>119.17679452054797</v>
      </c>
      <c r="X27" s="52">
        <f t="shared" si="16"/>
        <v>26.601256510416668</v>
      </c>
      <c r="Y27" s="19">
        <f t="shared" si="0"/>
        <v>31.9215078125</v>
      </c>
      <c r="Z27" s="53">
        <f t="shared" si="1"/>
        <v>32.985558072916668</v>
      </c>
      <c r="AA27" s="52">
        <f t="shared" si="17"/>
        <v>26.601256510416668</v>
      </c>
      <c r="AB27" s="19">
        <f t="shared" si="2"/>
        <v>35.113658593749996</v>
      </c>
      <c r="AC27" s="53">
        <f t="shared" si="3"/>
        <v>36.496923932291665</v>
      </c>
      <c r="AD27" s="84">
        <f t="shared" si="18"/>
        <v>38.837834505208335</v>
      </c>
      <c r="AE27" s="62">
        <f t="shared" si="19"/>
        <v>38.837834505208335</v>
      </c>
      <c r="AF27" s="18"/>
      <c r="AG27" s="18"/>
      <c r="AH27" s="18"/>
      <c r="AI27" s="18"/>
      <c r="AJ27" s="18"/>
      <c r="AK27" s="6">
        <f t="shared" si="20"/>
        <v>2150.7563</v>
      </c>
      <c r="AL27" s="6">
        <v>0</v>
      </c>
    </row>
    <row r="28" spans="1:38" ht="14.1" customHeight="1" x14ac:dyDescent="0.2">
      <c r="A28" s="149">
        <v>30</v>
      </c>
      <c r="B28" s="100"/>
      <c r="C28" s="100"/>
      <c r="D28" s="106">
        <v>11</v>
      </c>
      <c r="E28" s="108">
        <v>20003.53</v>
      </c>
      <c r="F28" s="99">
        <f t="shared" si="21"/>
        <v>21307.200000000001</v>
      </c>
      <c r="G28" s="42">
        <v>1440</v>
      </c>
      <c r="H28" s="42">
        <v>1200</v>
      </c>
      <c r="I28" s="94">
        <f t="shared" si="22"/>
        <v>0</v>
      </c>
      <c r="J28" s="94">
        <f t="shared" si="4"/>
        <v>3442.560833333333</v>
      </c>
      <c r="K28" s="57">
        <f t="shared" si="5"/>
        <v>47393.290833333333</v>
      </c>
      <c r="L28" s="43">
        <f t="shared" si="6"/>
        <v>1666.9608333333333</v>
      </c>
      <c r="M28" s="20">
        <f t="shared" si="7"/>
        <v>1775.6000000000001</v>
      </c>
      <c r="N28" s="20">
        <f t="shared" si="8"/>
        <v>120</v>
      </c>
      <c r="O28" s="20">
        <f t="shared" si="9"/>
        <v>100</v>
      </c>
      <c r="P28" s="20">
        <f t="shared" si="23"/>
        <v>0</v>
      </c>
      <c r="Q28" s="44">
        <f t="shared" si="10"/>
        <v>3662.5608333333334</v>
      </c>
      <c r="R28" s="66">
        <f t="shared" si="11"/>
        <v>54.804191780821917</v>
      </c>
      <c r="S28" s="67">
        <f t="shared" si="12"/>
        <v>58.37589041095891</v>
      </c>
      <c r="T28" s="67">
        <f t="shared" si="13"/>
        <v>3.9452054794520546</v>
      </c>
      <c r="U28" s="67">
        <f t="shared" si="14"/>
        <v>3.2876712328767121</v>
      </c>
      <c r="V28" s="20">
        <f t="shared" si="24"/>
        <v>0</v>
      </c>
      <c r="W28" s="103">
        <f t="shared" si="15"/>
        <v>120.4129589041096</v>
      </c>
      <c r="X28" s="52">
        <f t="shared" si="16"/>
        <v>26.895006510416664</v>
      </c>
      <c r="Y28" s="19">
        <f t="shared" si="0"/>
        <v>32.274007812500003</v>
      </c>
      <c r="Z28" s="53">
        <f t="shared" si="1"/>
        <v>33.349808072916666</v>
      </c>
      <c r="AA28" s="52">
        <f t="shared" si="17"/>
        <v>26.895006510416664</v>
      </c>
      <c r="AB28" s="19">
        <f t="shared" si="2"/>
        <v>35.50140859375</v>
      </c>
      <c r="AC28" s="53">
        <f t="shared" si="3"/>
        <v>36.899948932291665</v>
      </c>
      <c r="AD28" s="84">
        <f t="shared" si="18"/>
        <v>39.26670950520834</v>
      </c>
      <c r="AE28" s="62">
        <f t="shared" si="19"/>
        <v>39.26670950520834</v>
      </c>
      <c r="AF28" s="18"/>
      <c r="AG28" s="18"/>
      <c r="AH28" s="18"/>
      <c r="AI28" s="18"/>
      <c r="AJ28" s="18"/>
      <c r="AK28" s="6">
        <f t="shared" si="20"/>
        <v>2200.3882999999996</v>
      </c>
      <c r="AL28" s="6">
        <v>0</v>
      </c>
    </row>
    <row r="29" spans="1:38" ht="14.1" customHeight="1" x14ac:dyDescent="0.2">
      <c r="A29" s="149">
        <v>32</v>
      </c>
      <c r="B29" s="100"/>
      <c r="C29" s="100"/>
      <c r="D29" s="106">
        <v>12</v>
      </c>
      <c r="E29" s="108">
        <v>20454.740000000002</v>
      </c>
      <c r="F29" s="99">
        <f t="shared" si="21"/>
        <v>21307.200000000001</v>
      </c>
      <c r="G29" s="42">
        <v>1440</v>
      </c>
      <c r="H29" s="42">
        <v>1200</v>
      </c>
      <c r="I29" s="94">
        <f t="shared" si="22"/>
        <v>0</v>
      </c>
      <c r="J29" s="94">
        <f t="shared" si="4"/>
        <v>3480.1616666666669</v>
      </c>
      <c r="K29" s="57">
        <f t="shared" si="5"/>
        <v>47882.101666666669</v>
      </c>
      <c r="L29" s="43">
        <f t="shared" si="6"/>
        <v>1704.5616666666667</v>
      </c>
      <c r="M29" s="20">
        <f t="shared" si="7"/>
        <v>1775.6000000000001</v>
      </c>
      <c r="N29" s="20">
        <f t="shared" si="8"/>
        <v>120</v>
      </c>
      <c r="O29" s="20">
        <f t="shared" si="9"/>
        <v>100</v>
      </c>
      <c r="P29" s="20">
        <f t="shared" si="23"/>
        <v>0</v>
      </c>
      <c r="Q29" s="44">
        <f t="shared" si="10"/>
        <v>3700.1616666666669</v>
      </c>
      <c r="R29" s="66">
        <f t="shared" si="11"/>
        <v>56.040383561643843</v>
      </c>
      <c r="S29" s="67">
        <f t="shared" si="12"/>
        <v>58.37589041095891</v>
      </c>
      <c r="T29" s="67">
        <f t="shared" si="13"/>
        <v>3.9452054794520546</v>
      </c>
      <c r="U29" s="67">
        <f t="shared" si="14"/>
        <v>3.2876712328767121</v>
      </c>
      <c r="V29" s="20">
        <f t="shared" si="24"/>
        <v>0</v>
      </c>
      <c r="W29" s="103">
        <f t="shared" si="15"/>
        <v>121.64915068493153</v>
      </c>
      <c r="X29" s="52">
        <f t="shared" si="16"/>
        <v>27.188763020833335</v>
      </c>
      <c r="Y29" s="19">
        <f t="shared" si="0"/>
        <v>32.626515624999996</v>
      </c>
      <c r="Z29" s="53">
        <f t="shared" si="1"/>
        <v>33.714066145833335</v>
      </c>
      <c r="AA29" s="52">
        <f t="shared" si="17"/>
        <v>27.188763020833335</v>
      </c>
      <c r="AB29" s="19">
        <f t="shared" si="2"/>
        <v>35.8891671875</v>
      </c>
      <c r="AC29" s="53">
        <f t="shared" si="3"/>
        <v>37.302982864583335</v>
      </c>
      <c r="AD29" s="84">
        <f t="shared" si="18"/>
        <v>39.69559401041667</v>
      </c>
      <c r="AE29" s="62">
        <f t="shared" si="19"/>
        <v>39.69559401041667</v>
      </c>
      <c r="AF29" s="18"/>
      <c r="AG29" s="18"/>
      <c r="AH29" s="18"/>
      <c r="AI29" s="18"/>
      <c r="AJ29" s="18"/>
      <c r="AK29" s="6">
        <f t="shared" si="20"/>
        <v>2250.0214000000001</v>
      </c>
      <c r="AL29" s="6">
        <v>0</v>
      </c>
    </row>
    <row r="30" spans="1:38" ht="14.1" customHeight="1" x14ac:dyDescent="0.2">
      <c r="A30" s="149">
        <v>34</v>
      </c>
      <c r="B30" s="100"/>
      <c r="C30" s="100"/>
      <c r="D30" s="106">
        <v>13</v>
      </c>
      <c r="E30" s="108">
        <v>20905.95</v>
      </c>
      <c r="F30" s="99">
        <f t="shared" si="21"/>
        <v>21307.200000000001</v>
      </c>
      <c r="G30" s="42">
        <v>1440</v>
      </c>
      <c r="H30" s="42">
        <v>1200</v>
      </c>
      <c r="I30" s="94">
        <f t="shared" si="22"/>
        <v>0</v>
      </c>
      <c r="J30" s="94">
        <f t="shared" si="4"/>
        <v>3517.7625000000003</v>
      </c>
      <c r="K30" s="57">
        <f t="shared" si="5"/>
        <v>48370.912499999999</v>
      </c>
      <c r="L30" s="43">
        <f t="shared" si="6"/>
        <v>1742.1625000000001</v>
      </c>
      <c r="M30" s="20">
        <f t="shared" si="7"/>
        <v>1775.6000000000001</v>
      </c>
      <c r="N30" s="20">
        <f t="shared" si="8"/>
        <v>120</v>
      </c>
      <c r="O30" s="20">
        <f t="shared" si="9"/>
        <v>100</v>
      </c>
      <c r="P30" s="20">
        <f t="shared" si="23"/>
        <v>0</v>
      </c>
      <c r="Q30" s="44">
        <f t="shared" si="10"/>
        <v>3737.7625000000003</v>
      </c>
      <c r="R30" s="66">
        <f t="shared" si="11"/>
        <v>57.276575342465755</v>
      </c>
      <c r="S30" s="67">
        <f t="shared" si="12"/>
        <v>58.37589041095891</v>
      </c>
      <c r="T30" s="67">
        <f t="shared" si="13"/>
        <v>3.9452054794520546</v>
      </c>
      <c r="U30" s="67">
        <f t="shared" si="14"/>
        <v>3.2876712328767121</v>
      </c>
      <c r="V30" s="20">
        <f t="shared" si="24"/>
        <v>0</v>
      </c>
      <c r="W30" s="103">
        <f t="shared" si="15"/>
        <v>122.88534246575344</v>
      </c>
      <c r="X30" s="52">
        <f t="shared" si="16"/>
        <v>27.482519531249999</v>
      </c>
      <c r="Y30" s="19">
        <f t="shared" si="0"/>
        <v>32.979023437500004</v>
      </c>
      <c r="Z30" s="53">
        <f t="shared" si="1"/>
        <v>34.078324218749998</v>
      </c>
      <c r="AA30" s="52">
        <f t="shared" si="17"/>
        <v>27.482519531249999</v>
      </c>
      <c r="AB30" s="19">
        <f t="shared" si="2"/>
        <v>36.27692578125</v>
      </c>
      <c r="AC30" s="53">
        <f t="shared" si="3"/>
        <v>37.706016796875005</v>
      </c>
      <c r="AD30" s="84">
        <f t="shared" si="18"/>
        <v>40.124478515625</v>
      </c>
      <c r="AE30" s="62">
        <f t="shared" si="19"/>
        <v>40.124478515625</v>
      </c>
      <c r="AF30" s="18"/>
      <c r="AG30" s="18"/>
      <c r="AH30" s="18"/>
      <c r="AI30" s="18"/>
      <c r="AJ30" s="18"/>
      <c r="AK30" s="6">
        <f t="shared" si="20"/>
        <v>2299.6545000000001</v>
      </c>
      <c r="AL30" s="6">
        <v>0</v>
      </c>
    </row>
    <row r="31" spans="1:38" ht="14.1" customHeight="1" x14ac:dyDescent="0.2">
      <c r="A31" s="149">
        <v>36</v>
      </c>
      <c r="B31" s="100"/>
      <c r="C31" s="100"/>
      <c r="D31" s="106">
        <v>14</v>
      </c>
      <c r="E31" s="108">
        <v>21357.16</v>
      </c>
      <c r="F31" s="99">
        <f t="shared" si="21"/>
        <v>21307.200000000001</v>
      </c>
      <c r="G31" s="42">
        <v>1440</v>
      </c>
      <c r="H31" s="42">
        <v>1200</v>
      </c>
      <c r="I31" s="94">
        <f t="shared" si="22"/>
        <v>0</v>
      </c>
      <c r="J31" s="94">
        <f t="shared" si="4"/>
        <v>3555.3633333333332</v>
      </c>
      <c r="K31" s="57">
        <f t="shared" si="5"/>
        <v>48859.723333333335</v>
      </c>
      <c r="L31" s="43">
        <f t="shared" si="6"/>
        <v>1779.7633333333333</v>
      </c>
      <c r="M31" s="20">
        <f t="shared" si="7"/>
        <v>1775.6000000000001</v>
      </c>
      <c r="N31" s="20">
        <f t="shared" si="8"/>
        <v>120</v>
      </c>
      <c r="O31" s="20">
        <f t="shared" si="9"/>
        <v>100</v>
      </c>
      <c r="P31" s="20">
        <f t="shared" si="23"/>
        <v>0</v>
      </c>
      <c r="Q31" s="44">
        <f t="shared" si="10"/>
        <v>3775.3633333333337</v>
      </c>
      <c r="R31" s="66">
        <f t="shared" si="11"/>
        <v>58.512767123287674</v>
      </c>
      <c r="S31" s="67">
        <f t="shared" si="12"/>
        <v>58.37589041095891</v>
      </c>
      <c r="T31" s="67">
        <f t="shared" si="13"/>
        <v>3.9452054794520546</v>
      </c>
      <c r="U31" s="67">
        <f t="shared" si="14"/>
        <v>3.2876712328767121</v>
      </c>
      <c r="V31" s="20">
        <f t="shared" si="24"/>
        <v>0</v>
      </c>
      <c r="W31" s="103">
        <f t="shared" si="15"/>
        <v>124.12153424657537</v>
      </c>
      <c r="X31" s="52">
        <f t="shared" si="16"/>
        <v>27.776276041666669</v>
      </c>
      <c r="Y31" s="19">
        <f t="shared" si="0"/>
        <v>33.331531249999998</v>
      </c>
      <c r="Z31" s="53">
        <f t="shared" si="1"/>
        <v>34.442582291666668</v>
      </c>
      <c r="AA31" s="52">
        <f t="shared" si="17"/>
        <v>27.776276041666669</v>
      </c>
      <c r="AB31" s="19">
        <f t="shared" si="2"/>
        <v>36.664684375</v>
      </c>
      <c r="AC31" s="53">
        <f t="shared" si="3"/>
        <v>38.109050729166668</v>
      </c>
      <c r="AD31" s="84">
        <f t="shared" si="18"/>
        <v>40.553363020833338</v>
      </c>
      <c r="AE31" s="62">
        <f t="shared" si="19"/>
        <v>40.553363020833338</v>
      </c>
      <c r="AF31" s="18"/>
      <c r="AG31" s="18"/>
      <c r="AH31" s="18"/>
      <c r="AI31" s="18"/>
      <c r="AJ31" s="18"/>
      <c r="AK31" s="6">
        <f t="shared" si="20"/>
        <v>2349.2875999999997</v>
      </c>
      <c r="AL31" s="6">
        <v>0</v>
      </c>
    </row>
    <row r="32" spans="1:38" ht="14.1" customHeight="1" x14ac:dyDescent="0.2">
      <c r="A32" s="149">
        <v>38</v>
      </c>
      <c r="B32" s="100"/>
      <c r="C32" s="100"/>
      <c r="D32" s="106">
        <v>15</v>
      </c>
      <c r="E32" s="108">
        <v>21808.36</v>
      </c>
      <c r="F32" s="99">
        <f t="shared" si="21"/>
        <v>21307.200000000001</v>
      </c>
      <c r="G32" s="42">
        <v>1440</v>
      </c>
      <c r="H32" s="42">
        <v>1200</v>
      </c>
      <c r="I32" s="94">
        <f t="shared" si="22"/>
        <v>0</v>
      </c>
      <c r="J32" s="94">
        <f t="shared" si="4"/>
        <v>3592.9633333333331</v>
      </c>
      <c r="K32" s="57">
        <f t="shared" si="5"/>
        <v>49348.523333333331</v>
      </c>
      <c r="L32" s="43">
        <f t="shared" si="6"/>
        <v>1817.3633333333335</v>
      </c>
      <c r="M32" s="20">
        <f t="shared" si="7"/>
        <v>1775.6000000000001</v>
      </c>
      <c r="N32" s="20">
        <f t="shared" si="8"/>
        <v>120</v>
      </c>
      <c r="O32" s="20">
        <f t="shared" si="9"/>
        <v>100</v>
      </c>
      <c r="P32" s="20">
        <f t="shared" si="23"/>
        <v>0</v>
      </c>
      <c r="Q32" s="44">
        <f t="shared" si="10"/>
        <v>3812.9633333333336</v>
      </c>
      <c r="R32" s="66">
        <f t="shared" si="11"/>
        <v>59.748931506849317</v>
      </c>
      <c r="S32" s="67">
        <f t="shared" si="12"/>
        <v>58.37589041095891</v>
      </c>
      <c r="T32" s="67">
        <f t="shared" si="13"/>
        <v>3.9452054794520546</v>
      </c>
      <c r="U32" s="67">
        <f t="shared" si="14"/>
        <v>3.2876712328767121</v>
      </c>
      <c r="V32" s="20">
        <f t="shared" si="24"/>
        <v>0</v>
      </c>
      <c r="W32" s="103">
        <f t="shared" si="15"/>
        <v>125.35769863013699</v>
      </c>
      <c r="X32" s="52">
        <f t="shared" si="16"/>
        <v>28.070026041666665</v>
      </c>
      <c r="Y32" s="19">
        <f t="shared" si="0"/>
        <v>33.684031250000004</v>
      </c>
      <c r="Z32" s="53">
        <f t="shared" si="1"/>
        <v>34.806832291666666</v>
      </c>
      <c r="AA32" s="52">
        <f t="shared" si="17"/>
        <v>28.070026041666665</v>
      </c>
      <c r="AB32" s="19">
        <f t="shared" si="2"/>
        <v>37.052434374999997</v>
      </c>
      <c r="AC32" s="53">
        <f t="shared" si="3"/>
        <v>38.512075729166668</v>
      </c>
      <c r="AD32" s="84">
        <f t="shared" si="18"/>
        <v>40.982238020833336</v>
      </c>
      <c r="AE32" s="62">
        <f t="shared" si="19"/>
        <v>40.982238020833336</v>
      </c>
      <c r="AF32" s="18"/>
      <c r="AG32" s="18"/>
      <c r="AH32" s="18"/>
      <c r="AI32" s="18"/>
      <c r="AJ32" s="18"/>
      <c r="AK32" s="6">
        <f t="shared" si="20"/>
        <v>2398.9196000000002</v>
      </c>
      <c r="AL32" s="6">
        <v>0</v>
      </c>
    </row>
    <row r="33" spans="1:38" ht="14.1" customHeight="1" x14ac:dyDescent="0.2">
      <c r="A33" s="149">
        <v>40</v>
      </c>
      <c r="B33" s="100"/>
      <c r="C33" s="100"/>
      <c r="D33" s="106">
        <v>16</v>
      </c>
      <c r="E33" s="108">
        <v>22259.57</v>
      </c>
      <c r="F33" s="99">
        <f t="shared" si="21"/>
        <v>21307.200000000001</v>
      </c>
      <c r="G33" s="42">
        <v>1440</v>
      </c>
      <c r="H33" s="42">
        <v>1200</v>
      </c>
      <c r="I33" s="94">
        <f t="shared" si="22"/>
        <v>0</v>
      </c>
      <c r="J33" s="94">
        <f>+(E33+F33+I33)/12</f>
        <v>3630.564166666667</v>
      </c>
      <c r="K33" s="57">
        <f t="shared" si="5"/>
        <v>49837.334166666667</v>
      </c>
      <c r="L33" s="43">
        <f t="shared" si="6"/>
        <v>1854.9641666666666</v>
      </c>
      <c r="M33" s="20">
        <f t="shared" si="7"/>
        <v>1775.6000000000001</v>
      </c>
      <c r="N33" s="20">
        <f t="shared" si="8"/>
        <v>120</v>
      </c>
      <c r="O33" s="20">
        <f t="shared" si="9"/>
        <v>100</v>
      </c>
      <c r="P33" s="20">
        <f t="shared" si="23"/>
        <v>0</v>
      </c>
      <c r="Q33" s="44">
        <f t="shared" si="10"/>
        <v>3850.564166666667</v>
      </c>
      <c r="R33" s="66">
        <f t="shared" si="11"/>
        <v>60.985123287671229</v>
      </c>
      <c r="S33" s="67">
        <f t="shared" si="12"/>
        <v>58.37589041095891</v>
      </c>
      <c r="T33" s="67">
        <f t="shared" si="13"/>
        <v>3.9452054794520546</v>
      </c>
      <c r="U33" s="67">
        <f t="shared" si="14"/>
        <v>3.2876712328767121</v>
      </c>
      <c r="V33" s="20">
        <f t="shared" si="24"/>
        <v>0</v>
      </c>
      <c r="W33" s="103">
        <f t="shared" si="15"/>
        <v>126.59389041095891</v>
      </c>
      <c r="X33" s="52">
        <f t="shared" si="16"/>
        <v>28.363782552083336</v>
      </c>
      <c r="Y33" s="19">
        <f t="shared" si="0"/>
        <v>34.036539062499997</v>
      </c>
      <c r="Z33" s="53">
        <f t="shared" si="1"/>
        <v>35.171090364583335</v>
      </c>
      <c r="AA33" s="52">
        <f t="shared" si="17"/>
        <v>28.363782552083336</v>
      </c>
      <c r="AB33" s="19">
        <f t="shared" si="2"/>
        <v>37.440192968749997</v>
      </c>
      <c r="AC33" s="53">
        <f t="shared" si="3"/>
        <v>38.915109661458338</v>
      </c>
      <c r="AD33" s="84">
        <f t="shared" si="18"/>
        <v>41.411122526041666</v>
      </c>
      <c r="AE33" s="62">
        <f t="shared" si="19"/>
        <v>41.411122526041666</v>
      </c>
      <c r="AF33" s="18"/>
      <c r="AG33" s="18"/>
      <c r="AH33" s="18"/>
      <c r="AI33" s="18"/>
      <c r="AJ33" s="18"/>
      <c r="AK33" s="6">
        <f t="shared" si="20"/>
        <v>2448.5526999999997</v>
      </c>
      <c r="AL33" s="6">
        <v>0</v>
      </c>
    </row>
    <row r="34" spans="1:38" ht="14.1" customHeight="1" x14ac:dyDescent="0.2">
      <c r="A34" s="149">
        <v>42</v>
      </c>
      <c r="B34" s="100"/>
      <c r="C34" s="100"/>
      <c r="D34" s="106">
        <v>17</v>
      </c>
      <c r="E34" s="108">
        <v>22710.78</v>
      </c>
      <c r="F34" s="99">
        <f t="shared" si="21"/>
        <v>21307.200000000001</v>
      </c>
      <c r="G34" s="42">
        <v>1440</v>
      </c>
      <c r="H34" s="42">
        <v>1200</v>
      </c>
      <c r="I34" s="94">
        <f t="shared" si="22"/>
        <v>0</v>
      </c>
      <c r="J34" s="94">
        <f t="shared" si="4"/>
        <v>3668.1649999999995</v>
      </c>
      <c r="K34" s="57">
        <f t="shared" si="5"/>
        <v>50326.144999999997</v>
      </c>
      <c r="L34" s="43">
        <f t="shared" si="6"/>
        <v>1892.5649999999998</v>
      </c>
      <c r="M34" s="20">
        <f t="shared" si="7"/>
        <v>1775.6000000000001</v>
      </c>
      <c r="N34" s="20">
        <f t="shared" si="8"/>
        <v>120</v>
      </c>
      <c r="O34" s="20">
        <f t="shared" si="9"/>
        <v>100</v>
      </c>
      <c r="P34" s="20">
        <f t="shared" si="23"/>
        <v>0</v>
      </c>
      <c r="Q34" s="44">
        <f t="shared" si="10"/>
        <v>3888.165</v>
      </c>
      <c r="R34" s="66">
        <f t="shared" si="11"/>
        <v>62.221315068493148</v>
      </c>
      <c r="S34" s="67">
        <f t="shared" si="12"/>
        <v>58.37589041095891</v>
      </c>
      <c r="T34" s="67">
        <f t="shared" si="13"/>
        <v>3.9452054794520546</v>
      </c>
      <c r="U34" s="67">
        <f t="shared" si="14"/>
        <v>3.2876712328767121</v>
      </c>
      <c r="V34" s="20">
        <f t="shared" si="24"/>
        <v>0</v>
      </c>
      <c r="W34" s="103">
        <f t="shared" si="15"/>
        <v>127.83008219178083</v>
      </c>
      <c r="X34" s="52">
        <f t="shared" si="16"/>
        <v>28.6575390625</v>
      </c>
      <c r="Y34" s="19">
        <f t="shared" si="0"/>
        <v>34.389046875000005</v>
      </c>
      <c r="Z34" s="53">
        <f t="shared" si="1"/>
        <v>35.535348437500005</v>
      </c>
      <c r="AA34" s="52">
        <f t="shared" si="17"/>
        <v>28.6575390625</v>
      </c>
      <c r="AB34" s="19">
        <f t="shared" si="2"/>
        <v>37.827951562499997</v>
      </c>
      <c r="AC34" s="53">
        <f t="shared" si="3"/>
        <v>39.318143593750001</v>
      </c>
      <c r="AD34" s="84">
        <f t="shared" si="18"/>
        <v>41.840007031250003</v>
      </c>
      <c r="AE34" s="62">
        <f t="shared" si="19"/>
        <v>41.840007031250003</v>
      </c>
      <c r="AF34" s="18"/>
      <c r="AG34" s="18"/>
      <c r="AH34" s="18"/>
      <c r="AI34" s="18"/>
      <c r="AJ34" s="18"/>
      <c r="AK34" s="6">
        <f t="shared" si="20"/>
        <v>2498.1858000000002</v>
      </c>
      <c r="AL34" s="6">
        <v>0</v>
      </c>
    </row>
    <row r="35" spans="1:38" ht="14.1" customHeight="1" x14ac:dyDescent="0.2">
      <c r="A35" s="149">
        <v>44</v>
      </c>
      <c r="B35" s="100"/>
      <c r="C35" s="100"/>
      <c r="D35" s="106">
        <v>18</v>
      </c>
      <c r="E35" s="108">
        <v>23161.99</v>
      </c>
      <c r="F35" s="99">
        <f t="shared" si="21"/>
        <v>21307.200000000001</v>
      </c>
      <c r="G35" s="42">
        <v>1440</v>
      </c>
      <c r="H35" s="42">
        <v>1200</v>
      </c>
      <c r="I35" s="94">
        <f t="shared" si="22"/>
        <v>0</v>
      </c>
      <c r="J35" s="94">
        <f t="shared" si="4"/>
        <v>3705.7658333333334</v>
      </c>
      <c r="K35" s="57">
        <f t="shared" si="5"/>
        <v>50814.955833333333</v>
      </c>
      <c r="L35" s="43">
        <f t="shared" si="6"/>
        <v>1930.1658333333335</v>
      </c>
      <c r="M35" s="20">
        <f t="shared" si="7"/>
        <v>1775.6000000000001</v>
      </c>
      <c r="N35" s="20">
        <f t="shared" si="8"/>
        <v>120</v>
      </c>
      <c r="O35" s="20">
        <f t="shared" si="9"/>
        <v>100</v>
      </c>
      <c r="P35" s="20">
        <f t="shared" si="23"/>
        <v>0</v>
      </c>
      <c r="Q35" s="44">
        <f t="shared" si="10"/>
        <v>3925.7658333333338</v>
      </c>
      <c r="R35" s="66">
        <f t="shared" si="11"/>
        <v>63.457506849315074</v>
      </c>
      <c r="S35" s="67">
        <f t="shared" si="12"/>
        <v>58.37589041095891</v>
      </c>
      <c r="T35" s="67">
        <f t="shared" si="13"/>
        <v>3.9452054794520546</v>
      </c>
      <c r="U35" s="67">
        <f t="shared" si="14"/>
        <v>3.2876712328767121</v>
      </c>
      <c r="V35" s="20">
        <f t="shared" si="24"/>
        <v>0</v>
      </c>
      <c r="W35" s="103">
        <f t="shared" si="15"/>
        <v>129.06627397260274</v>
      </c>
      <c r="X35" s="52">
        <f t="shared" si="16"/>
        <v>28.951295572916671</v>
      </c>
      <c r="Y35" s="19">
        <f t="shared" si="0"/>
        <v>34.741554687499999</v>
      </c>
      <c r="Z35" s="53">
        <f t="shared" si="1"/>
        <v>35.899606510416668</v>
      </c>
      <c r="AA35" s="52">
        <f t="shared" si="17"/>
        <v>28.951295572916671</v>
      </c>
      <c r="AB35" s="19">
        <f t="shared" si="2"/>
        <v>38.215710156249997</v>
      </c>
      <c r="AC35" s="53">
        <f t="shared" si="3"/>
        <v>39.721177526041672</v>
      </c>
      <c r="AD35" s="84">
        <f t="shared" si="18"/>
        <v>42.268891536458341</v>
      </c>
      <c r="AE35" s="62">
        <f t="shared" si="19"/>
        <v>42.268891536458341</v>
      </c>
      <c r="AF35" s="18"/>
      <c r="AG35" s="18"/>
      <c r="AH35" s="18"/>
      <c r="AI35" s="18"/>
      <c r="AJ35" s="18"/>
      <c r="AK35" s="6">
        <f t="shared" si="20"/>
        <v>2547.8189000000002</v>
      </c>
      <c r="AL35" s="6">
        <v>0</v>
      </c>
    </row>
    <row r="36" spans="1:38" ht="14.1" customHeight="1" x14ac:dyDescent="0.2">
      <c r="A36" s="149">
        <v>46</v>
      </c>
      <c r="B36" s="100"/>
      <c r="C36" s="100"/>
      <c r="D36" s="106">
        <v>19</v>
      </c>
      <c r="E36" s="108">
        <v>23613.19</v>
      </c>
      <c r="F36" s="99">
        <f t="shared" si="21"/>
        <v>21307.200000000001</v>
      </c>
      <c r="G36" s="42">
        <v>1440</v>
      </c>
      <c r="H36" s="42">
        <v>1200</v>
      </c>
      <c r="I36" s="94">
        <f t="shared" si="22"/>
        <v>0</v>
      </c>
      <c r="J36" s="94">
        <f t="shared" si="4"/>
        <v>3743.3658333333333</v>
      </c>
      <c r="K36" s="57">
        <f t="shared" si="5"/>
        <v>51303.755833333329</v>
      </c>
      <c r="L36" s="43">
        <f t="shared" si="6"/>
        <v>1967.7658333333331</v>
      </c>
      <c r="M36" s="20">
        <f t="shared" si="7"/>
        <v>1775.6000000000001</v>
      </c>
      <c r="N36" s="20">
        <f t="shared" si="8"/>
        <v>120</v>
      </c>
      <c r="O36" s="20">
        <f t="shared" si="9"/>
        <v>100</v>
      </c>
      <c r="P36" s="20">
        <f t="shared" si="23"/>
        <v>0</v>
      </c>
      <c r="Q36" s="44">
        <f t="shared" si="10"/>
        <v>3963.3658333333333</v>
      </c>
      <c r="R36" s="66">
        <f t="shared" si="11"/>
        <v>64.69367123287671</v>
      </c>
      <c r="S36" s="67">
        <f t="shared" si="12"/>
        <v>58.37589041095891</v>
      </c>
      <c r="T36" s="67">
        <f t="shared" si="13"/>
        <v>3.9452054794520546</v>
      </c>
      <c r="U36" s="67">
        <f t="shared" si="14"/>
        <v>3.2876712328767121</v>
      </c>
      <c r="V36" s="20">
        <f t="shared" si="24"/>
        <v>0</v>
      </c>
      <c r="W36" s="103">
        <f t="shared" si="15"/>
        <v>130.30243835616437</v>
      </c>
      <c r="X36" s="52">
        <f t="shared" si="16"/>
        <v>29.245045572916666</v>
      </c>
      <c r="Y36" s="19">
        <f t="shared" si="0"/>
        <v>35.094054687500005</v>
      </c>
      <c r="Z36" s="53">
        <f t="shared" si="1"/>
        <v>36.263856510416666</v>
      </c>
      <c r="AA36" s="52">
        <f t="shared" si="17"/>
        <v>29.245045572916666</v>
      </c>
      <c r="AB36" s="19">
        <f t="shared" si="2"/>
        <v>38.603460156250001</v>
      </c>
      <c r="AC36" s="53">
        <f t="shared" si="3"/>
        <v>40.124202526041671</v>
      </c>
      <c r="AD36" s="84">
        <f t="shared" si="18"/>
        <v>42.697766536458332</v>
      </c>
      <c r="AE36" s="62">
        <f t="shared" si="19"/>
        <v>42.697766536458332</v>
      </c>
      <c r="AF36" s="18"/>
      <c r="AG36" s="18"/>
      <c r="AH36" s="18"/>
      <c r="AI36" s="18"/>
      <c r="AJ36" s="18"/>
      <c r="AK36" s="6">
        <f t="shared" si="20"/>
        <v>2597.4508999999998</v>
      </c>
      <c r="AL36" s="6">
        <v>0</v>
      </c>
    </row>
    <row r="37" spans="1:38" ht="14.1" customHeight="1" x14ac:dyDescent="0.2">
      <c r="A37" s="149">
        <v>48</v>
      </c>
      <c r="B37" s="100"/>
      <c r="C37" s="100"/>
      <c r="D37" s="106">
        <v>20</v>
      </c>
      <c r="E37" s="108">
        <v>24064.400000000001</v>
      </c>
      <c r="F37" s="99">
        <f t="shared" si="21"/>
        <v>21307.200000000001</v>
      </c>
      <c r="G37" s="42">
        <v>1440</v>
      </c>
      <c r="H37" s="42">
        <v>1200</v>
      </c>
      <c r="I37" s="94">
        <f t="shared" si="22"/>
        <v>0</v>
      </c>
      <c r="J37" s="94">
        <f t="shared" si="4"/>
        <v>3780.9666666666672</v>
      </c>
      <c r="K37" s="57">
        <f t="shared" si="5"/>
        <v>51792.566666666673</v>
      </c>
      <c r="L37" s="43">
        <f t="shared" si="6"/>
        <v>2005.3666666666668</v>
      </c>
      <c r="M37" s="20">
        <f t="shared" si="7"/>
        <v>1775.6000000000001</v>
      </c>
      <c r="N37" s="20">
        <f t="shared" si="8"/>
        <v>120</v>
      </c>
      <c r="O37" s="20">
        <f t="shared" si="9"/>
        <v>100</v>
      </c>
      <c r="P37" s="20">
        <f t="shared" si="23"/>
        <v>0</v>
      </c>
      <c r="Q37" s="44">
        <f t="shared" si="10"/>
        <v>4000.9666666666672</v>
      </c>
      <c r="R37" s="66">
        <f t="shared" si="11"/>
        <v>65.929863013698636</v>
      </c>
      <c r="S37" s="67">
        <f t="shared" si="12"/>
        <v>58.37589041095891</v>
      </c>
      <c r="T37" s="67">
        <f t="shared" si="13"/>
        <v>3.9452054794520546</v>
      </c>
      <c r="U37" s="67">
        <f t="shared" si="14"/>
        <v>3.2876712328767121</v>
      </c>
      <c r="V37" s="20">
        <f t="shared" si="24"/>
        <v>0</v>
      </c>
      <c r="W37" s="103">
        <f t="shared" si="15"/>
        <v>131.53863013698631</v>
      </c>
      <c r="X37" s="52">
        <f t="shared" si="16"/>
        <v>29.538802083333337</v>
      </c>
      <c r="Y37" s="19">
        <f t="shared" si="0"/>
        <v>35.446562499999999</v>
      </c>
      <c r="Z37" s="53">
        <f t="shared" si="1"/>
        <v>36.628114583333335</v>
      </c>
      <c r="AA37" s="52">
        <f t="shared" si="17"/>
        <v>29.538802083333337</v>
      </c>
      <c r="AB37" s="19">
        <f t="shared" si="2"/>
        <v>38.991218750000002</v>
      </c>
      <c r="AC37" s="53">
        <f t="shared" si="3"/>
        <v>40.527236458333341</v>
      </c>
      <c r="AD37" s="84">
        <f t="shared" si="18"/>
        <v>43.126651041666676</v>
      </c>
      <c r="AE37" s="62">
        <f t="shared" si="19"/>
        <v>43.126651041666676</v>
      </c>
      <c r="AF37" s="18"/>
      <c r="AG37" s="18"/>
      <c r="AH37" s="18"/>
      <c r="AI37" s="18"/>
      <c r="AJ37" s="18"/>
      <c r="AK37" s="6">
        <f t="shared" si="20"/>
        <v>2647.0839999999998</v>
      </c>
      <c r="AL37" s="6">
        <v>0</v>
      </c>
    </row>
    <row r="38" spans="1:38" ht="14.1" customHeight="1" x14ac:dyDescent="0.2">
      <c r="A38" s="149">
        <v>50</v>
      </c>
      <c r="B38" s="100"/>
      <c r="C38" s="100"/>
      <c r="D38" s="106">
        <v>21</v>
      </c>
      <c r="E38" s="108">
        <v>24515.61</v>
      </c>
      <c r="F38" s="99">
        <f t="shared" si="21"/>
        <v>21307.200000000001</v>
      </c>
      <c r="G38" s="42">
        <v>1440</v>
      </c>
      <c r="H38" s="42">
        <v>1200</v>
      </c>
      <c r="I38" s="94">
        <f t="shared" si="22"/>
        <v>0</v>
      </c>
      <c r="J38" s="94">
        <f t="shared" si="4"/>
        <v>3818.5674999999997</v>
      </c>
      <c r="K38" s="57">
        <f t="shared" si="5"/>
        <v>52281.377499999995</v>
      </c>
      <c r="L38" s="43">
        <f t="shared" si="6"/>
        <v>2042.9675</v>
      </c>
      <c r="M38" s="20">
        <f t="shared" si="7"/>
        <v>1775.6000000000001</v>
      </c>
      <c r="N38" s="20">
        <f t="shared" si="8"/>
        <v>120</v>
      </c>
      <c r="O38" s="20">
        <f t="shared" si="9"/>
        <v>100</v>
      </c>
      <c r="P38" s="20">
        <f t="shared" si="23"/>
        <v>0</v>
      </c>
      <c r="Q38" s="44">
        <f t="shared" si="10"/>
        <v>4038.5675000000001</v>
      </c>
      <c r="R38" s="66">
        <f t="shared" si="11"/>
        <v>67.166054794520548</v>
      </c>
      <c r="S38" s="67">
        <f t="shared" si="12"/>
        <v>58.37589041095891</v>
      </c>
      <c r="T38" s="67">
        <f t="shared" si="13"/>
        <v>3.9452054794520546</v>
      </c>
      <c r="U38" s="67">
        <f t="shared" si="14"/>
        <v>3.2876712328767121</v>
      </c>
      <c r="V38" s="20">
        <f t="shared" si="24"/>
        <v>0</v>
      </c>
      <c r="W38" s="103">
        <f t="shared" si="15"/>
        <v>132.77482191780823</v>
      </c>
      <c r="X38" s="52">
        <f t="shared" si="16"/>
        <v>29.832558593750001</v>
      </c>
      <c r="Y38" s="19">
        <f t="shared" si="0"/>
        <v>35.799070312500007</v>
      </c>
      <c r="Z38" s="53">
        <f t="shared" si="1"/>
        <v>36.992372656250005</v>
      </c>
      <c r="AA38" s="52">
        <f t="shared" si="17"/>
        <v>29.832558593750001</v>
      </c>
      <c r="AB38" s="19">
        <f t="shared" si="2"/>
        <v>39.378977343750002</v>
      </c>
      <c r="AC38" s="53">
        <f t="shared" si="3"/>
        <v>40.930270390625004</v>
      </c>
      <c r="AD38" s="84">
        <f t="shared" si="18"/>
        <v>43.555535546874999</v>
      </c>
      <c r="AE38" s="62">
        <f t="shared" si="19"/>
        <v>43.555535546874999</v>
      </c>
      <c r="AF38" s="18"/>
      <c r="AG38" s="18"/>
      <c r="AH38" s="18"/>
      <c r="AI38" s="18"/>
      <c r="AJ38" s="18"/>
      <c r="AK38" s="6">
        <f t="shared" si="20"/>
        <v>2696.7171000000003</v>
      </c>
      <c r="AL38" s="6">
        <v>0</v>
      </c>
    </row>
    <row r="39" spans="1:38" ht="14.1" customHeight="1" thickBot="1" x14ac:dyDescent="0.25">
      <c r="A39" s="150">
        <v>52</v>
      </c>
      <c r="B39" s="151"/>
      <c r="C39" s="151"/>
      <c r="D39" s="152">
        <v>22</v>
      </c>
      <c r="E39" s="153">
        <v>24966.82</v>
      </c>
      <c r="F39" s="109">
        <f t="shared" si="21"/>
        <v>21307.200000000001</v>
      </c>
      <c r="G39" s="51">
        <v>1440</v>
      </c>
      <c r="H39" s="51">
        <v>1200</v>
      </c>
      <c r="I39" s="95">
        <f t="shared" si="22"/>
        <v>0</v>
      </c>
      <c r="J39" s="95">
        <f t="shared" si="4"/>
        <v>3856.1683333333335</v>
      </c>
      <c r="K39" s="70">
        <f t="shared" si="5"/>
        <v>52770.188333333339</v>
      </c>
      <c r="L39" s="45">
        <f t="shared" si="6"/>
        <v>2080.5683333333332</v>
      </c>
      <c r="M39" s="46">
        <f t="shared" si="7"/>
        <v>1775.6000000000001</v>
      </c>
      <c r="N39" s="46">
        <f t="shared" si="8"/>
        <v>120</v>
      </c>
      <c r="O39" s="46">
        <f t="shared" si="9"/>
        <v>100</v>
      </c>
      <c r="P39" s="46">
        <f t="shared" si="23"/>
        <v>0</v>
      </c>
      <c r="Q39" s="47">
        <f t="shared" si="10"/>
        <v>4076.1683333333331</v>
      </c>
      <c r="R39" s="68">
        <f t="shared" si="11"/>
        <v>68.40224657534246</v>
      </c>
      <c r="S39" s="69">
        <f t="shared" si="12"/>
        <v>58.37589041095891</v>
      </c>
      <c r="T39" s="69">
        <f t="shared" si="13"/>
        <v>3.9452054794520546</v>
      </c>
      <c r="U39" s="69">
        <f t="shared" si="14"/>
        <v>3.2876712328767121</v>
      </c>
      <c r="V39" s="46">
        <f t="shared" si="24"/>
        <v>0</v>
      </c>
      <c r="W39" s="104">
        <f t="shared" si="15"/>
        <v>134.01101369863014</v>
      </c>
      <c r="X39" s="54">
        <f t="shared" si="16"/>
        <v>30.126315104166665</v>
      </c>
      <c r="Y39" s="55">
        <f t="shared" si="0"/>
        <v>36.151578125</v>
      </c>
      <c r="Z39" s="56">
        <f t="shared" si="1"/>
        <v>37.356630729166667</v>
      </c>
      <c r="AA39" s="54">
        <f t="shared" si="17"/>
        <v>30.126315104166665</v>
      </c>
      <c r="AB39" s="55">
        <f t="shared" si="2"/>
        <v>39.766735937499995</v>
      </c>
      <c r="AC39" s="56">
        <f t="shared" si="3"/>
        <v>41.333304322916668</v>
      </c>
      <c r="AD39" s="87">
        <f t="shared" si="18"/>
        <v>43.984420052083337</v>
      </c>
      <c r="AE39" s="63">
        <f t="shared" si="19"/>
        <v>43.984420052083337</v>
      </c>
      <c r="AF39" s="18"/>
      <c r="AG39" s="18"/>
      <c r="AH39" s="18"/>
      <c r="AI39" s="18"/>
      <c r="AJ39" s="18"/>
      <c r="AK39" s="6">
        <f t="shared" si="20"/>
        <v>2746.3501999999999</v>
      </c>
      <c r="AL39" s="6">
        <v>0</v>
      </c>
    </row>
  </sheetData>
  <mergeCells count="43">
    <mergeCell ref="AK11:AL11"/>
    <mergeCell ref="V11:V12"/>
    <mergeCell ref="Y11:Y12"/>
    <mergeCell ref="Z11:Z12"/>
    <mergeCell ref="AA11:AA12"/>
    <mergeCell ref="AB11:AB12"/>
    <mergeCell ref="AC11:AC12"/>
    <mergeCell ref="W11:W12"/>
    <mergeCell ref="AD11:AD12"/>
    <mergeCell ref="AE11:AE12"/>
    <mergeCell ref="X11:X12"/>
    <mergeCell ref="B7:E8"/>
    <mergeCell ref="B10:B12"/>
    <mergeCell ref="C10:C12"/>
    <mergeCell ref="D10:D12"/>
    <mergeCell ref="L10:Q10"/>
    <mergeCell ref="E10:K10"/>
    <mergeCell ref="E11:E12"/>
    <mergeCell ref="F11:F12"/>
    <mergeCell ref="P11:P12"/>
    <mergeCell ref="H11:H12"/>
    <mergeCell ref="K11:K12"/>
    <mergeCell ref="L11:L12"/>
    <mergeCell ref="M11:M12"/>
    <mergeCell ref="O11:O12"/>
    <mergeCell ref="Q11:Q12"/>
    <mergeCell ref="F7:L7"/>
    <mergeCell ref="A10:A12"/>
    <mergeCell ref="P5:R5"/>
    <mergeCell ref="AA10:AC10"/>
    <mergeCell ref="AD10:AE10"/>
    <mergeCell ref="G11:G12"/>
    <mergeCell ref="R10:W10"/>
    <mergeCell ref="U11:U12"/>
    <mergeCell ref="R11:R12"/>
    <mergeCell ref="S11:S12"/>
    <mergeCell ref="T11:T12"/>
    <mergeCell ref="F8:L8"/>
    <mergeCell ref="O7:S7"/>
    <mergeCell ref="O8:S8"/>
    <mergeCell ref="N11:N12"/>
    <mergeCell ref="X10:Z10"/>
    <mergeCell ref="J11:J12"/>
  </mergeCells>
  <dataValidations count="2">
    <dataValidation type="list" allowBlank="1" showInputMessage="1" showErrorMessage="1" sqref="I12" xr:uid="{B2E90EED-1B7B-4469-952E-3AEA46C65D65}">
      <formula1>"NO-NEIN,SI-JA,"</formula1>
    </dataValidation>
    <dataValidation type="list" allowBlank="1" showInputMessage="1" showErrorMessage="1" sqref="AA8:AB8" xr:uid="{4678DCA6-22E0-4B56-B1C7-0E0BE6080DFA}">
      <formula1>"FACHLEHRER - DOCENTE TECNICO PRATICO,MUSIKSCHULLEHRER - DOCENTE DI MUSICA,LEHRER MIT 3 JAHE HS - DOCENTE 3 ANNI LAUREA,LEHRER 5 JAHRE HS - DOCENTE 5 ANNI DI LAUREA,PRAXISLEHRER - INSEGNATE APPLICAZIONE TECHNICA,"</formula1>
    </dataValidation>
  </dataValidations>
  <pageMargins left="0.39370078740157483" right="0" top="0" bottom="0.39370078740157483" header="0.15748031496062992" footer="0.15748031496062992"/>
  <pageSetup paperSize="9" orientation="portrait" r:id="rId1"/>
  <headerFooter alignWithMargins="0">
    <oddFooter>&amp;L&amp;8&amp;A&amp;R&amp;8Version/e &amp;D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B5779E-3719-45F2-88B9-F1EDBE40FB0D}">
  <dimension ref="A2:AP39"/>
  <sheetViews>
    <sheetView zoomScale="115" zoomScaleNormal="115" workbookViewId="0">
      <selection activeCell="J12" sqref="J12"/>
    </sheetView>
  </sheetViews>
  <sheetFormatPr baseColWidth="10" defaultColWidth="9.140625" defaultRowHeight="11.25" x14ac:dyDescent="0.2"/>
  <cols>
    <col min="1" max="1" width="10.7109375" style="7" customWidth="1"/>
    <col min="2" max="2" width="10.28515625" style="131" customWidth="1"/>
    <col min="3" max="3" width="11.28515625" style="6" bestFit="1" customWidth="1"/>
    <col min="4" max="4" width="6.28515625" style="7" bestFit="1" customWidth="1"/>
    <col min="5" max="5" width="5.85546875" style="7" bestFit="1" customWidth="1"/>
    <col min="6" max="7" width="9" style="6" bestFit="1" customWidth="1"/>
    <col min="8" max="8" width="12.28515625" style="6" bestFit="1" customWidth="1"/>
    <col min="9" max="9" width="15.28515625" style="6" bestFit="1" customWidth="1"/>
    <col min="10" max="10" width="13.85546875" style="132" customWidth="1"/>
    <col min="11" max="11" width="11.85546875" style="6" customWidth="1"/>
    <col min="12" max="12" width="11.85546875" style="132" customWidth="1"/>
    <col min="13" max="13" width="11" style="6" customWidth="1"/>
    <col min="14" max="14" width="9.7109375" style="6" customWidth="1"/>
    <col min="15" max="15" width="9.42578125" style="6" customWidth="1"/>
    <col min="16" max="16" width="13.42578125" style="6" customWidth="1"/>
    <col min="17" max="17" width="15.28515625" style="6" customWidth="1"/>
    <col min="18" max="18" width="12.85546875" style="132" customWidth="1"/>
    <col min="19" max="19" width="12.140625" style="6" customWidth="1"/>
    <col min="20" max="20" width="12" style="6" customWidth="1"/>
    <col min="21" max="21" width="10.42578125" style="6" customWidth="1"/>
    <col min="22" max="22" width="11.7109375" style="6" customWidth="1"/>
    <col min="23" max="23" width="14" style="6" customWidth="1"/>
    <col min="24" max="24" width="16.5703125" style="6" customWidth="1"/>
    <col min="25" max="25" width="13.140625" style="132" customWidth="1"/>
    <col min="26" max="26" width="13.140625" style="6" customWidth="1"/>
    <col min="27" max="27" width="11.7109375" style="6" customWidth="1"/>
    <col min="28" max="30" width="9.140625" style="6"/>
    <col min="31" max="31" width="8.28515625" style="6" bestFit="1" customWidth="1"/>
    <col min="32" max="32" width="8.5703125" style="6" bestFit="1" customWidth="1"/>
    <col min="33" max="33" width="9.28515625" style="6" customWidth="1"/>
    <col min="34" max="34" width="14.7109375" style="6" customWidth="1"/>
    <col min="35" max="35" width="17.42578125" style="6" customWidth="1"/>
    <col min="36" max="39" width="9.28515625" style="6" customWidth="1"/>
    <col min="40" max="40" width="7.42578125" style="6" customWidth="1"/>
    <col min="41" max="42" width="9.140625" style="6" hidden="1" customWidth="1"/>
    <col min="43" max="16384" width="9.140625" style="6"/>
  </cols>
  <sheetData>
    <row r="2" spans="1:42" ht="60" customHeight="1" x14ac:dyDescent="0.2">
      <c r="C2" s="7"/>
      <c r="F2" s="7"/>
      <c r="G2" s="7"/>
      <c r="H2" s="128" t="s">
        <v>0</v>
      </c>
      <c r="I2" s="88"/>
      <c r="J2" s="88"/>
      <c r="K2" s="88"/>
      <c r="L2" s="88"/>
      <c r="M2" s="88"/>
      <c r="N2" s="88"/>
      <c r="O2" s="88"/>
      <c r="P2" s="7"/>
      <c r="Q2" s="7"/>
      <c r="R2" s="157"/>
      <c r="S2" s="7"/>
      <c r="T2" s="7"/>
      <c r="U2" s="92"/>
      <c r="V2" s="92"/>
      <c r="W2" s="92"/>
      <c r="X2" s="92"/>
      <c r="Y2" s="92"/>
      <c r="Z2" s="92"/>
      <c r="AA2" s="7"/>
      <c r="AB2" s="7"/>
      <c r="AC2" s="7"/>
      <c r="AD2" s="7"/>
    </row>
    <row r="3" spans="1:42" ht="18.75" customHeight="1" x14ac:dyDescent="0.2">
      <c r="C3" s="7"/>
      <c r="F3" s="7"/>
      <c r="G3" s="89"/>
      <c r="H3" s="93" t="s">
        <v>30</v>
      </c>
      <c r="I3" s="91">
        <v>46023</v>
      </c>
      <c r="J3" s="91"/>
      <c r="K3" s="89"/>
      <c r="L3" s="89"/>
      <c r="M3" s="90"/>
      <c r="N3" s="89"/>
      <c r="O3" s="89"/>
      <c r="P3" s="89"/>
      <c r="Q3" s="89"/>
      <c r="R3" s="89"/>
      <c r="S3" s="89"/>
      <c r="T3" s="89"/>
      <c r="U3" s="92"/>
      <c r="V3" s="92"/>
      <c r="W3" s="92"/>
      <c r="X3" s="92"/>
      <c r="Y3" s="92"/>
      <c r="Z3" s="92"/>
      <c r="AA3" s="7"/>
    </row>
    <row r="4" spans="1:42" ht="18.75" customHeight="1" thickBot="1" x14ac:dyDescent="0.25">
      <c r="C4" s="7"/>
      <c r="F4" s="7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"/>
      <c r="V4" s="7"/>
      <c r="W4" s="7"/>
      <c r="X4" s="7"/>
      <c r="Y4" s="131"/>
      <c r="Z4" s="7"/>
      <c r="AA4" s="7"/>
    </row>
    <row r="5" spans="1:42" s="12" customFormat="1" ht="15.75" customHeight="1" thickBot="1" x14ac:dyDescent="0.25">
      <c r="A5" s="11"/>
      <c r="B5" s="135"/>
      <c r="C5" s="11"/>
      <c r="D5" s="11"/>
      <c r="E5" s="11"/>
      <c r="F5" s="11"/>
      <c r="G5" s="7"/>
      <c r="H5" s="7"/>
      <c r="I5" s="7"/>
      <c r="J5" s="131"/>
      <c r="K5" s="7"/>
      <c r="L5" s="131"/>
      <c r="M5" s="7"/>
      <c r="N5" s="7"/>
      <c r="O5" s="7"/>
      <c r="P5" s="7"/>
      <c r="Q5" s="127"/>
      <c r="R5" s="180" t="s">
        <v>78</v>
      </c>
      <c r="S5" s="181"/>
      <c r="T5" s="182"/>
      <c r="V5" s="7"/>
      <c r="W5" s="7"/>
      <c r="X5" s="7"/>
      <c r="Y5" s="131"/>
      <c r="Z5" s="7"/>
      <c r="AA5" s="7"/>
      <c r="AB5" s="7"/>
      <c r="AC5" s="7"/>
    </row>
    <row r="6" spans="1:42" s="12" customFormat="1" ht="16.5" customHeight="1" thickBot="1" x14ac:dyDescent="0.25">
      <c r="A6" s="11"/>
      <c r="B6" s="135"/>
      <c r="C6" s="11"/>
      <c r="D6" s="11"/>
      <c r="E6" s="11"/>
      <c r="F6" s="11"/>
      <c r="G6" s="7"/>
      <c r="H6" s="7"/>
      <c r="I6" s="7"/>
      <c r="J6" s="131"/>
      <c r="K6" s="7"/>
      <c r="L6" s="131"/>
      <c r="M6" s="7"/>
      <c r="N6" s="7"/>
      <c r="O6" s="7"/>
      <c r="P6" s="7"/>
      <c r="Q6" s="7"/>
      <c r="R6" s="131"/>
      <c r="S6" s="7"/>
      <c r="T6" s="7"/>
      <c r="U6" s="7"/>
      <c r="V6" s="7"/>
      <c r="W6" s="7"/>
      <c r="X6" s="7"/>
      <c r="Y6" s="131"/>
      <c r="Z6" s="7"/>
      <c r="AA6" s="7"/>
      <c r="AB6" s="7"/>
      <c r="AC6" s="7"/>
    </row>
    <row r="7" spans="1:42" ht="22.5" customHeight="1" x14ac:dyDescent="0.2">
      <c r="C7" s="228" t="s">
        <v>38</v>
      </c>
      <c r="D7" s="229"/>
      <c r="E7" s="229"/>
      <c r="F7" s="230"/>
      <c r="G7" s="234" t="s">
        <v>67</v>
      </c>
      <c r="H7" s="235"/>
      <c r="I7" s="235"/>
      <c r="J7" s="235"/>
      <c r="K7" s="235"/>
      <c r="L7" s="235"/>
      <c r="M7" s="235"/>
      <c r="N7" s="236"/>
      <c r="Q7" s="174" t="s">
        <v>76</v>
      </c>
      <c r="R7" s="175"/>
      <c r="S7" s="175"/>
      <c r="T7" s="175"/>
      <c r="U7" s="175"/>
      <c r="V7" s="176"/>
      <c r="W7" s="7"/>
      <c r="X7" s="7"/>
      <c r="Y7" s="131"/>
      <c r="Z7" s="7"/>
      <c r="AD7" s="12"/>
      <c r="AE7" s="12"/>
      <c r="AF7" s="12"/>
      <c r="AG7" s="12"/>
    </row>
    <row r="8" spans="1:42" ht="21" customHeight="1" thickBot="1" x14ac:dyDescent="0.25">
      <c r="C8" s="231"/>
      <c r="D8" s="232"/>
      <c r="E8" s="232"/>
      <c r="F8" s="233"/>
      <c r="G8" s="237" t="s">
        <v>68</v>
      </c>
      <c r="H8" s="238"/>
      <c r="I8" s="238"/>
      <c r="J8" s="238"/>
      <c r="K8" s="238"/>
      <c r="L8" s="238"/>
      <c r="M8" s="238"/>
      <c r="N8" s="239"/>
      <c r="Q8" s="177" t="s">
        <v>77</v>
      </c>
      <c r="R8" s="178"/>
      <c r="S8" s="178"/>
      <c r="T8" s="178"/>
      <c r="U8" s="178"/>
      <c r="V8" s="179"/>
      <c r="W8" s="27">
        <f>Data!H12</f>
        <v>35.64</v>
      </c>
      <c r="AD8" s="12"/>
      <c r="AE8" s="12"/>
      <c r="AF8" s="12"/>
      <c r="AG8" s="12"/>
    </row>
    <row r="9" spans="1:42" ht="15.75" customHeight="1" thickBot="1" x14ac:dyDescent="0.25">
      <c r="C9" s="7"/>
      <c r="F9" s="28"/>
      <c r="G9" s="38"/>
      <c r="H9" s="38"/>
      <c r="I9" s="38"/>
      <c r="J9" s="38"/>
      <c r="K9" s="38"/>
      <c r="L9" s="38"/>
      <c r="M9" s="39"/>
      <c r="N9" s="40">
        <f>12</f>
        <v>12</v>
      </c>
      <c r="O9" s="7"/>
      <c r="P9" s="7"/>
      <c r="Q9" s="7"/>
      <c r="R9" s="131"/>
      <c r="S9" s="7"/>
      <c r="T9" s="16"/>
      <c r="U9" s="40">
        <v>365</v>
      </c>
      <c r="V9" s="16"/>
      <c r="W9" s="16"/>
      <c r="X9" s="16"/>
      <c r="Y9" s="16"/>
      <c r="Z9" s="16"/>
      <c r="AA9" s="16">
        <v>365</v>
      </c>
      <c r="AC9" s="96" t="s">
        <v>51</v>
      </c>
      <c r="AD9" s="96"/>
      <c r="AE9" s="96"/>
      <c r="AF9" s="96"/>
      <c r="AG9" s="96" t="s">
        <v>30</v>
      </c>
      <c r="AH9" s="98">
        <v>46266</v>
      </c>
    </row>
    <row r="10" spans="1:42" s="8" customFormat="1" ht="25.5" customHeight="1" thickBot="1" x14ac:dyDescent="0.25">
      <c r="A10" s="183" t="s">
        <v>83</v>
      </c>
      <c r="B10" s="184"/>
      <c r="C10" s="248" t="s">
        <v>1</v>
      </c>
      <c r="D10" s="219" t="s">
        <v>2</v>
      </c>
      <c r="E10" s="259" t="s">
        <v>3</v>
      </c>
      <c r="F10" s="264" t="s">
        <v>6</v>
      </c>
      <c r="G10" s="265"/>
      <c r="H10" s="265"/>
      <c r="I10" s="265"/>
      <c r="J10" s="265"/>
      <c r="K10" s="265"/>
      <c r="L10" s="265"/>
      <c r="M10" s="266"/>
      <c r="N10" s="267" t="s">
        <v>59</v>
      </c>
      <c r="O10" s="268"/>
      <c r="P10" s="268"/>
      <c r="Q10" s="268"/>
      <c r="R10" s="268"/>
      <c r="S10" s="268"/>
      <c r="T10" s="269"/>
      <c r="U10" s="267" t="str">
        <f>CONCATENATE("GIORNALIERO - TÄGLICH  
(",U9," giorni/Tage)")</f>
        <v>GIORNALIERO - TÄGLICH  
(365 giorni/Tage)</v>
      </c>
      <c r="V10" s="268"/>
      <c r="W10" s="268"/>
      <c r="X10" s="268"/>
      <c r="Y10" s="268"/>
      <c r="Z10" s="268"/>
      <c r="AA10" s="269"/>
      <c r="AB10" s="261" t="s">
        <v>55</v>
      </c>
      <c r="AC10" s="262"/>
      <c r="AD10" s="263"/>
      <c r="AE10" s="261" t="s">
        <v>56</v>
      </c>
      <c r="AF10" s="262"/>
      <c r="AG10" s="263"/>
      <c r="AH10" s="261" t="s">
        <v>51</v>
      </c>
      <c r="AI10" s="263"/>
      <c r="AJ10" s="82"/>
      <c r="AK10" s="82"/>
      <c r="AL10" s="82"/>
      <c r="AM10" s="82"/>
      <c r="AN10" s="82"/>
    </row>
    <row r="11" spans="1:42" s="8" customFormat="1" ht="30" customHeight="1" x14ac:dyDescent="0.2">
      <c r="A11" s="185" t="s">
        <v>81</v>
      </c>
      <c r="B11" s="187" t="s">
        <v>82</v>
      </c>
      <c r="C11" s="204"/>
      <c r="D11" s="251"/>
      <c r="E11" s="254"/>
      <c r="F11" s="248" t="s">
        <v>4</v>
      </c>
      <c r="G11" s="226" t="s">
        <v>5</v>
      </c>
      <c r="H11" s="226" t="s">
        <v>61</v>
      </c>
      <c r="I11" s="226" t="s">
        <v>60</v>
      </c>
      <c r="J11" s="154" t="s">
        <v>85</v>
      </c>
      <c r="K11" s="154" t="s">
        <v>73</v>
      </c>
      <c r="L11" s="226" t="s">
        <v>80</v>
      </c>
      <c r="M11" s="219" t="s">
        <v>9</v>
      </c>
      <c r="N11" s="248" t="s">
        <v>4</v>
      </c>
      <c r="O11" s="226" t="s">
        <v>5</v>
      </c>
      <c r="P11" s="226" t="s">
        <v>61</v>
      </c>
      <c r="Q11" s="226" t="s">
        <v>60</v>
      </c>
      <c r="R11" s="194" t="s">
        <v>85</v>
      </c>
      <c r="S11" s="191" t="s">
        <v>73</v>
      </c>
      <c r="T11" s="219" t="s">
        <v>9</v>
      </c>
      <c r="U11" s="248" t="s">
        <v>4</v>
      </c>
      <c r="V11" s="226" t="s">
        <v>5</v>
      </c>
      <c r="W11" s="226" t="s">
        <v>61</v>
      </c>
      <c r="X11" s="226" t="s">
        <v>60</v>
      </c>
      <c r="Y11" s="194" t="s">
        <v>85</v>
      </c>
      <c r="Z11" s="191" t="s">
        <v>70</v>
      </c>
      <c r="AA11" s="219" t="s">
        <v>9</v>
      </c>
      <c r="AB11" s="270" t="s">
        <v>52</v>
      </c>
      <c r="AC11" s="272" t="s">
        <v>53</v>
      </c>
      <c r="AD11" s="271" t="s">
        <v>54</v>
      </c>
      <c r="AE11" s="270" t="s">
        <v>52</v>
      </c>
      <c r="AF11" s="272" t="s">
        <v>53</v>
      </c>
      <c r="AG11" s="271" t="s">
        <v>54</v>
      </c>
      <c r="AH11" s="270" t="s">
        <v>57</v>
      </c>
      <c r="AI11" s="271" t="s">
        <v>58</v>
      </c>
      <c r="AJ11" s="83"/>
      <c r="AK11" s="83"/>
      <c r="AL11" s="83"/>
      <c r="AM11" s="83"/>
      <c r="AN11" s="83"/>
      <c r="AO11" s="227" t="s">
        <v>70</v>
      </c>
      <c r="AP11" s="227"/>
    </row>
    <row r="12" spans="1:42" s="9" customFormat="1" ht="18" customHeight="1" thickBot="1" x14ac:dyDescent="0.25">
      <c r="A12" s="186"/>
      <c r="B12" s="188"/>
      <c r="C12" s="249"/>
      <c r="D12" s="220"/>
      <c r="E12" s="260"/>
      <c r="F12" s="249"/>
      <c r="G12" s="193"/>
      <c r="H12" s="193"/>
      <c r="I12" s="193"/>
      <c r="J12" s="129" t="s">
        <v>87</v>
      </c>
      <c r="K12" s="129" t="s">
        <v>74</v>
      </c>
      <c r="L12" s="193"/>
      <c r="M12" s="220"/>
      <c r="N12" s="249"/>
      <c r="O12" s="193"/>
      <c r="P12" s="193"/>
      <c r="Q12" s="193"/>
      <c r="R12" s="195"/>
      <c r="S12" s="190"/>
      <c r="T12" s="220"/>
      <c r="U12" s="249"/>
      <c r="V12" s="193"/>
      <c r="W12" s="193"/>
      <c r="X12" s="193"/>
      <c r="Y12" s="195"/>
      <c r="Z12" s="190"/>
      <c r="AA12" s="220"/>
      <c r="AB12" s="241"/>
      <c r="AC12" s="243"/>
      <c r="AD12" s="245"/>
      <c r="AE12" s="241"/>
      <c r="AF12" s="243"/>
      <c r="AG12" s="245"/>
      <c r="AH12" s="241"/>
      <c r="AI12" s="245"/>
      <c r="AJ12" s="83"/>
      <c r="AK12" s="83"/>
      <c r="AL12" s="83"/>
      <c r="AM12" s="83"/>
      <c r="AN12" s="83"/>
      <c r="AO12" s="65" t="s">
        <v>71</v>
      </c>
      <c r="AP12" s="65" t="s">
        <v>72</v>
      </c>
    </row>
    <row r="13" spans="1:42" ht="14.1" customHeight="1" x14ac:dyDescent="0.2">
      <c r="A13" s="136">
        <v>0</v>
      </c>
      <c r="B13" s="148">
        <v>0</v>
      </c>
      <c r="C13" s="136" t="s">
        <v>7</v>
      </c>
      <c r="D13" s="60">
        <v>0</v>
      </c>
      <c r="E13" s="61">
        <v>0</v>
      </c>
      <c r="F13" s="73">
        <v>15341.14</v>
      </c>
      <c r="G13" s="72">
        <v>22673.88</v>
      </c>
      <c r="H13" s="72">
        <v>1440</v>
      </c>
      <c r="I13" s="72">
        <v>1200</v>
      </c>
      <c r="J13" s="155">
        <f>IF($J$12="NO-NEIN",-960,IF($J$12="B1 (ex C)",-480,IF($J$12=";B2 (ex B)",0,0)))</f>
        <v>0</v>
      </c>
      <c r="K13" s="94">
        <f t="shared" ref="K13:K21" si="0">IF($K$12="NO-NEIN",AP13,IF($K$12="SI-JA",AO13,0))</f>
        <v>0</v>
      </c>
      <c r="L13" s="94">
        <f t="shared" ref="L13:L39" si="1">+(F13+G13+K13)/12</f>
        <v>3167.9183333333335</v>
      </c>
      <c r="M13" s="57">
        <f t="shared" ref="M13:M39" si="2">SUM(F13:L13)</f>
        <v>43822.938333333339</v>
      </c>
      <c r="N13" s="74">
        <f t="shared" ref="N13:S13" si="3">F13/$N$9</f>
        <v>1278.4283333333333</v>
      </c>
      <c r="O13" s="75">
        <f t="shared" si="3"/>
        <v>1889.49</v>
      </c>
      <c r="P13" s="75">
        <f t="shared" si="3"/>
        <v>120</v>
      </c>
      <c r="Q13" s="75">
        <f t="shared" si="3"/>
        <v>100</v>
      </c>
      <c r="R13" s="158">
        <f t="shared" si="3"/>
        <v>0</v>
      </c>
      <c r="S13" s="158">
        <f t="shared" si="3"/>
        <v>0</v>
      </c>
      <c r="T13" s="76">
        <f t="shared" ref="T13:T39" si="4">SUM(N13:S13)</f>
        <v>3387.9183333333331</v>
      </c>
      <c r="U13" s="77">
        <f t="shared" ref="U13:Z13" si="5">F13/$U$9</f>
        <v>42.030520547945201</v>
      </c>
      <c r="V13" s="78">
        <f t="shared" si="5"/>
        <v>62.120219178082195</v>
      </c>
      <c r="W13" s="78">
        <f t="shared" si="5"/>
        <v>3.9452054794520546</v>
      </c>
      <c r="X13" s="78">
        <f t="shared" si="5"/>
        <v>3.2876712328767121</v>
      </c>
      <c r="Y13" s="160">
        <f t="shared" si="5"/>
        <v>0</v>
      </c>
      <c r="Z13" s="160">
        <f t="shared" si="5"/>
        <v>0</v>
      </c>
      <c r="AA13" s="102">
        <f t="shared" ref="AA13:AA39" si="6">SUM(U13:Z13)</f>
        <v>111.38361643835617</v>
      </c>
      <c r="AB13" s="79">
        <f t="shared" ref="AB13:AB39" si="7">(N13+O13)/160*1.25</f>
        <v>24.749361979166665</v>
      </c>
      <c r="AC13" s="80">
        <f t="shared" ref="AC13:AC39" si="8">(N13+O13)/160*1.5</f>
        <v>29.699234375</v>
      </c>
      <c r="AD13" s="81">
        <f t="shared" ref="AD13:AD39" si="9">(N13+O13)/160*1.55</f>
        <v>30.689208854166669</v>
      </c>
      <c r="AE13" s="79">
        <f>(N13+O13)/160*1.325</f>
        <v>26.234323697916665</v>
      </c>
      <c r="AF13" s="80">
        <f t="shared" ref="AF13:AF39" si="10">(N13+O13)/160*1.65</f>
        <v>32.669157812499996</v>
      </c>
      <c r="AG13" s="81">
        <f t="shared" ref="AG13:AG39" si="11">(N13+O13)/160*1.715</f>
        <v>33.956124635416671</v>
      </c>
      <c r="AH13" s="58">
        <f t="shared" ref="AH13:AH39" si="12">(N13+O13)*1.25*1.73/160</f>
        <v>42.816396223958328</v>
      </c>
      <c r="AI13" s="59">
        <f>+AH13</f>
        <v>42.816396223958328</v>
      </c>
      <c r="AJ13" s="18"/>
      <c r="AK13" s="18"/>
      <c r="AL13" s="18"/>
      <c r="AM13" s="18"/>
      <c r="AN13" s="18"/>
      <c r="AO13" s="6">
        <v>1687.5253999999998</v>
      </c>
      <c r="AP13" s="6">
        <v>0</v>
      </c>
    </row>
    <row r="14" spans="1:42" ht="14.1" customHeight="1" x14ac:dyDescent="0.2">
      <c r="A14" s="138">
        <v>2</v>
      </c>
      <c r="B14" s="144">
        <v>6</v>
      </c>
      <c r="C14" s="137">
        <v>0.06</v>
      </c>
      <c r="D14" s="10">
        <v>1</v>
      </c>
      <c r="E14" s="48">
        <v>0</v>
      </c>
      <c r="F14" s="43">
        <f>$F$13+$F$13*$C$14*D14</f>
        <v>16261.608399999999</v>
      </c>
      <c r="G14" s="20">
        <f t="shared" ref="G14:G21" si="13">G13</f>
        <v>22673.88</v>
      </c>
      <c r="H14" s="42">
        <v>1440</v>
      </c>
      <c r="I14" s="42">
        <v>1200</v>
      </c>
      <c r="J14" s="155">
        <f t="shared" ref="J14:J39" si="14">IF($J$12="NO-NEIN",-960,IF($J$12="B1 (ex C)",-480,IF($J$12=";B2 (ex B)",0,0)))</f>
        <v>0</v>
      </c>
      <c r="K14" s="94">
        <f t="shared" si="0"/>
        <v>0</v>
      </c>
      <c r="L14" s="94">
        <f t="shared" si="1"/>
        <v>3244.6240333333335</v>
      </c>
      <c r="M14" s="57">
        <f t="shared" si="2"/>
        <v>44820.112433333336</v>
      </c>
      <c r="N14" s="43">
        <f t="shared" ref="N14:N39" si="15">F14/$N$9</f>
        <v>1355.1340333333333</v>
      </c>
      <c r="O14" s="20">
        <f t="shared" ref="O14:O39" si="16">G14/$N$9</f>
        <v>1889.49</v>
      </c>
      <c r="P14" s="20">
        <f t="shared" ref="P14:P39" si="17">H14/$N$9</f>
        <v>120</v>
      </c>
      <c r="Q14" s="20">
        <f t="shared" ref="Q14:Q39" si="18">I14/$N$9</f>
        <v>100</v>
      </c>
      <c r="R14" s="158">
        <f t="shared" ref="R14:R39" si="19">J14/$N$9</f>
        <v>0</v>
      </c>
      <c r="S14" s="158">
        <f t="shared" ref="S14:S39" si="20">K14/$N$9</f>
        <v>0</v>
      </c>
      <c r="T14" s="44">
        <f t="shared" si="4"/>
        <v>3464.6240333333335</v>
      </c>
      <c r="U14" s="66">
        <f t="shared" ref="U14:U39" si="21">F14/$U$9</f>
        <v>44.552351780821915</v>
      </c>
      <c r="V14" s="67">
        <f t="shared" ref="V14:V39" si="22">G14/$U$9</f>
        <v>62.120219178082195</v>
      </c>
      <c r="W14" s="67">
        <f t="shared" ref="W14:W39" si="23">H14/$U$9</f>
        <v>3.9452054794520546</v>
      </c>
      <c r="X14" s="67">
        <f t="shared" ref="X14:X39" si="24">I14/$U$9</f>
        <v>3.2876712328767121</v>
      </c>
      <c r="Y14" s="160">
        <f t="shared" ref="Y14:Y39" si="25">J14/$U$9</f>
        <v>0</v>
      </c>
      <c r="Z14" s="160">
        <f t="shared" ref="Z14:Z39" si="26">K14/$U$9</f>
        <v>0</v>
      </c>
      <c r="AA14" s="103">
        <f t="shared" si="6"/>
        <v>113.90544767123289</v>
      </c>
      <c r="AB14" s="52">
        <f t="shared" si="7"/>
        <v>25.348625260416668</v>
      </c>
      <c r="AC14" s="19">
        <f t="shared" si="8"/>
        <v>30.418350312499999</v>
      </c>
      <c r="AD14" s="53">
        <f t="shared" si="9"/>
        <v>31.432295322916666</v>
      </c>
      <c r="AE14" s="52">
        <f t="shared" ref="AE14:AE39" si="27">(N14+O14)/160*1.25</f>
        <v>25.348625260416668</v>
      </c>
      <c r="AF14" s="19">
        <f t="shared" si="10"/>
        <v>33.460185343749998</v>
      </c>
      <c r="AG14" s="53">
        <f t="shared" si="11"/>
        <v>34.778313857291664</v>
      </c>
      <c r="AH14" s="58">
        <f t="shared" si="12"/>
        <v>43.853121700520838</v>
      </c>
      <c r="AI14" s="53">
        <f t="shared" ref="AI14:AI21" si="28">+AH14</f>
        <v>43.853121700520838</v>
      </c>
      <c r="AJ14" s="18"/>
      <c r="AK14" s="18"/>
      <c r="AL14" s="18"/>
      <c r="AM14" s="18"/>
      <c r="AN14" s="18"/>
      <c r="AO14" s="6">
        <v>1788.776924</v>
      </c>
      <c r="AP14" s="6">
        <v>0</v>
      </c>
    </row>
    <row r="15" spans="1:42" ht="14.1" customHeight="1" x14ac:dyDescent="0.2">
      <c r="A15" s="138">
        <v>4</v>
      </c>
      <c r="B15" s="144">
        <v>8</v>
      </c>
      <c r="C15" s="138"/>
      <c r="D15" s="10">
        <v>2</v>
      </c>
      <c r="E15" s="48">
        <v>0</v>
      </c>
      <c r="F15" s="50">
        <f>$F$13+$F$13*$C$14*D15</f>
        <v>17182.076799999999</v>
      </c>
      <c r="G15" s="20">
        <f t="shared" si="13"/>
        <v>22673.88</v>
      </c>
      <c r="H15" s="42">
        <v>1440</v>
      </c>
      <c r="I15" s="42">
        <v>1200</v>
      </c>
      <c r="J15" s="155">
        <f t="shared" si="14"/>
        <v>0</v>
      </c>
      <c r="K15" s="94">
        <f t="shared" si="0"/>
        <v>0</v>
      </c>
      <c r="L15" s="94">
        <f t="shared" si="1"/>
        <v>3321.3297333333335</v>
      </c>
      <c r="M15" s="57">
        <f t="shared" si="2"/>
        <v>45817.286533333332</v>
      </c>
      <c r="N15" s="43">
        <f t="shared" si="15"/>
        <v>1431.8397333333332</v>
      </c>
      <c r="O15" s="20">
        <f t="shared" si="16"/>
        <v>1889.49</v>
      </c>
      <c r="P15" s="20">
        <f t="shared" si="17"/>
        <v>120</v>
      </c>
      <c r="Q15" s="20">
        <f t="shared" si="18"/>
        <v>100</v>
      </c>
      <c r="R15" s="158">
        <f t="shared" si="19"/>
        <v>0</v>
      </c>
      <c r="S15" s="158">
        <f t="shared" si="20"/>
        <v>0</v>
      </c>
      <c r="T15" s="44">
        <f t="shared" si="4"/>
        <v>3541.329733333333</v>
      </c>
      <c r="U15" s="66">
        <f t="shared" si="21"/>
        <v>47.074183013698629</v>
      </c>
      <c r="V15" s="67">
        <f t="shared" si="22"/>
        <v>62.120219178082195</v>
      </c>
      <c r="W15" s="67">
        <f t="shared" si="23"/>
        <v>3.9452054794520546</v>
      </c>
      <c r="X15" s="67">
        <f t="shared" si="24"/>
        <v>3.2876712328767121</v>
      </c>
      <c r="Y15" s="160">
        <f t="shared" si="25"/>
        <v>0</v>
      </c>
      <c r="Z15" s="160">
        <f t="shared" si="26"/>
        <v>0</v>
      </c>
      <c r="AA15" s="103">
        <f t="shared" si="6"/>
        <v>116.4272789041096</v>
      </c>
      <c r="AB15" s="52">
        <f t="shared" si="7"/>
        <v>25.947888541666664</v>
      </c>
      <c r="AC15" s="19">
        <f t="shared" si="8"/>
        <v>31.137466249999999</v>
      </c>
      <c r="AD15" s="53">
        <f t="shared" si="9"/>
        <v>32.175381791666666</v>
      </c>
      <c r="AE15" s="52">
        <f t="shared" si="27"/>
        <v>25.947888541666664</v>
      </c>
      <c r="AF15" s="19">
        <f t="shared" si="10"/>
        <v>34.251212875</v>
      </c>
      <c r="AG15" s="53">
        <f t="shared" si="11"/>
        <v>35.600503079166664</v>
      </c>
      <c r="AH15" s="58">
        <f t="shared" si="12"/>
        <v>44.889847177083325</v>
      </c>
      <c r="AI15" s="53">
        <f t="shared" si="28"/>
        <v>44.889847177083325</v>
      </c>
      <c r="AJ15" s="18"/>
      <c r="AK15" s="18"/>
      <c r="AL15" s="18"/>
      <c r="AM15" s="18"/>
      <c r="AN15" s="18"/>
      <c r="AO15" s="6">
        <v>1890.0284479999998</v>
      </c>
      <c r="AP15" s="6">
        <v>0</v>
      </c>
    </row>
    <row r="16" spans="1:42" ht="14.1" customHeight="1" x14ac:dyDescent="0.2">
      <c r="A16" s="138">
        <v>5</v>
      </c>
      <c r="B16" s="144">
        <v>9</v>
      </c>
      <c r="C16" s="138"/>
      <c r="D16" s="10">
        <v>3</v>
      </c>
      <c r="E16" s="48">
        <v>0</v>
      </c>
      <c r="F16" s="43">
        <f t="shared" ref="F16:F21" si="29">$F$13+$F$13*$C$14*D16</f>
        <v>18102.5452</v>
      </c>
      <c r="G16" s="20">
        <f t="shared" si="13"/>
        <v>22673.88</v>
      </c>
      <c r="H16" s="42">
        <v>1440</v>
      </c>
      <c r="I16" s="42">
        <v>1200</v>
      </c>
      <c r="J16" s="155">
        <f t="shared" si="14"/>
        <v>0</v>
      </c>
      <c r="K16" s="94">
        <f t="shared" si="0"/>
        <v>0</v>
      </c>
      <c r="L16" s="94">
        <f t="shared" si="1"/>
        <v>3398.035433333333</v>
      </c>
      <c r="M16" s="57">
        <f t="shared" si="2"/>
        <v>46814.460633333329</v>
      </c>
      <c r="N16" s="43">
        <f t="shared" si="15"/>
        <v>1508.5454333333334</v>
      </c>
      <c r="O16" s="20">
        <f t="shared" si="16"/>
        <v>1889.49</v>
      </c>
      <c r="P16" s="20">
        <f t="shared" si="17"/>
        <v>120</v>
      </c>
      <c r="Q16" s="20">
        <f t="shared" si="18"/>
        <v>100</v>
      </c>
      <c r="R16" s="158">
        <f t="shared" si="19"/>
        <v>0</v>
      </c>
      <c r="S16" s="158">
        <f t="shared" si="20"/>
        <v>0</v>
      </c>
      <c r="T16" s="44">
        <f t="shared" si="4"/>
        <v>3618.0354333333335</v>
      </c>
      <c r="U16" s="66">
        <f t="shared" si="21"/>
        <v>49.596014246575344</v>
      </c>
      <c r="V16" s="67">
        <f t="shared" si="22"/>
        <v>62.120219178082195</v>
      </c>
      <c r="W16" s="67">
        <f t="shared" si="23"/>
        <v>3.9452054794520546</v>
      </c>
      <c r="X16" s="67">
        <f t="shared" si="24"/>
        <v>3.2876712328767121</v>
      </c>
      <c r="Y16" s="160">
        <f t="shared" si="25"/>
        <v>0</v>
      </c>
      <c r="Z16" s="160">
        <f t="shared" si="26"/>
        <v>0</v>
      </c>
      <c r="AA16" s="103">
        <f t="shared" si="6"/>
        <v>118.94911013698631</v>
      </c>
      <c r="AB16" s="52">
        <f t="shared" si="7"/>
        <v>26.547151822916668</v>
      </c>
      <c r="AC16" s="19">
        <f t="shared" si="8"/>
        <v>31.856582187499999</v>
      </c>
      <c r="AD16" s="53">
        <f t="shared" si="9"/>
        <v>32.918468260416667</v>
      </c>
      <c r="AE16" s="52">
        <f t="shared" si="27"/>
        <v>26.547151822916668</v>
      </c>
      <c r="AF16" s="19">
        <f t="shared" si="10"/>
        <v>35.042240406249995</v>
      </c>
      <c r="AG16" s="53">
        <f t="shared" si="11"/>
        <v>36.422692301041664</v>
      </c>
      <c r="AH16" s="58">
        <f t="shared" si="12"/>
        <v>45.926572653645835</v>
      </c>
      <c r="AI16" s="53">
        <f t="shared" si="28"/>
        <v>45.926572653645835</v>
      </c>
      <c r="AJ16" s="18"/>
      <c r="AK16" s="18"/>
      <c r="AL16" s="18"/>
      <c r="AM16" s="18"/>
      <c r="AN16" s="18"/>
      <c r="AO16" s="6">
        <v>1991.279972</v>
      </c>
      <c r="AP16" s="6">
        <v>0</v>
      </c>
    </row>
    <row r="17" spans="1:42" ht="14.1" customHeight="1" x14ac:dyDescent="0.2">
      <c r="A17" s="138">
        <v>6</v>
      </c>
      <c r="B17" s="144">
        <v>10</v>
      </c>
      <c r="C17" s="138"/>
      <c r="D17" s="10">
        <v>4</v>
      </c>
      <c r="E17" s="48">
        <v>0</v>
      </c>
      <c r="F17" s="43">
        <f t="shared" si="29"/>
        <v>19023.013599999998</v>
      </c>
      <c r="G17" s="20">
        <f t="shared" si="13"/>
        <v>22673.88</v>
      </c>
      <c r="H17" s="42">
        <v>1440</v>
      </c>
      <c r="I17" s="42">
        <v>1200</v>
      </c>
      <c r="J17" s="155">
        <f t="shared" si="14"/>
        <v>0</v>
      </c>
      <c r="K17" s="94">
        <f t="shared" si="0"/>
        <v>0</v>
      </c>
      <c r="L17" s="94">
        <f t="shared" si="1"/>
        <v>3474.741133333333</v>
      </c>
      <c r="M17" s="57">
        <f t="shared" si="2"/>
        <v>47811.634733333325</v>
      </c>
      <c r="N17" s="43">
        <f t="shared" si="15"/>
        <v>1585.2511333333332</v>
      </c>
      <c r="O17" s="20">
        <f t="shared" si="16"/>
        <v>1889.49</v>
      </c>
      <c r="P17" s="20">
        <f t="shared" si="17"/>
        <v>120</v>
      </c>
      <c r="Q17" s="20">
        <f t="shared" si="18"/>
        <v>100</v>
      </c>
      <c r="R17" s="158">
        <f t="shared" si="19"/>
        <v>0</v>
      </c>
      <c r="S17" s="158">
        <f t="shared" si="20"/>
        <v>0</v>
      </c>
      <c r="T17" s="44">
        <f t="shared" si="4"/>
        <v>3694.741133333333</v>
      </c>
      <c r="U17" s="66">
        <f t="shared" si="21"/>
        <v>52.11784547945205</v>
      </c>
      <c r="V17" s="67">
        <f t="shared" si="22"/>
        <v>62.120219178082195</v>
      </c>
      <c r="W17" s="67">
        <f t="shared" si="23"/>
        <v>3.9452054794520546</v>
      </c>
      <c r="X17" s="67">
        <f t="shared" si="24"/>
        <v>3.2876712328767121</v>
      </c>
      <c r="Y17" s="160">
        <f t="shared" si="25"/>
        <v>0</v>
      </c>
      <c r="Z17" s="160">
        <f t="shared" si="26"/>
        <v>0</v>
      </c>
      <c r="AA17" s="103">
        <f t="shared" si="6"/>
        <v>121.47094136986301</v>
      </c>
      <c r="AB17" s="52">
        <f t="shared" si="7"/>
        <v>27.146415104166664</v>
      </c>
      <c r="AC17" s="19">
        <f t="shared" si="8"/>
        <v>32.575698125000002</v>
      </c>
      <c r="AD17" s="53">
        <f t="shared" si="9"/>
        <v>33.661554729166667</v>
      </c>
      <c r="AE17" s="52">
        <f t="shared" si="27"/>
        <v>27.146415104166664</v>
      </c>
      <c r="AF17" s="19">
        <f t="shared" si="10"/>
        <v>35.833267937499997</v>
      </c>
      <c r="AG17" s="53">
        <f t="shared" si="11"/>
        <v>37.244881522916664</v>
      </c>
      <c r="AH17" s="58">
        <f t="shared" si="12"/>
        <v>46.963298130208329</v>
      </c>
      <c r="AI17" s="53">
        <f t="shared" si="28"/>
        <v>46.963298130208329</v>
      </c>
      <c r="AJ17" s="18"/>
      <c r="AK17" s="18"/>
      <c r="AL17" s="18"/>
      <c r="AM17" s="18"/>
      <c r="AN17" s="18"/>
      <c r="AO17" s="6">
        <v>2092.5314960000001</v>
      </c>
      <c r="AP17" s="6">
        <v>0</v>
      </c>
    </row>
    <row r="18" spans="1:42" ht="14.1" customHeight="1" x14ac:dyDescent="0.2">
      <c r="A18" s="145">
        <v>8</v>
      </c>
      <c r="B18" s="144">
        <v>12</v>
      </c>
      <c r="C18" s="138"/>
      <c r="D18" s="10">
        <v>5</v>
      </c>
      <c r="E18" s="48">
        <v>0</v>
      </c>
      <c r="F18" s="43">
        <f>$F$13+$F$13*$C$14*D18</f>
        <v>19943.482</v>
      </c>
      <c r="G18" s="20">
        <f t="shared" si="13"/>
        <v>22673.88</v>
      </c>
      <c r="H18" s="42">
        <v>1440</v>
      </c>
      <c r="I18" s="42">
        <v>1200</v>
      </c>
      <c r="J18" s="155">
        <f t="shared" si="14"/>
        <v>0</v>
      </c>
      <c r="K18" s="94">
        <f t="shared" si="0"/>
        <v>0</v>
      </c>
      <c r="L18" s="94">
        <f t="shared" si="1"/>
        <v>3551.4468333333334</v>
      </c>
      <c r="M18" s="57">
        <f t="shared" si="2"/>
        <v>48808.808833333336</v>
      </c>
      <c r="N18" s="43">
        <f t="shared" si="15"/>
        <v>1661.9568333333334</v>
      </c>
      <c r="O18" s="20">
        <f t="shared" si="16"/>
        <v>1889.49</v>
      </c>
      <c r="P18" s="20">
        <f t="shared" si="17"/>
        <v>120</v>
      </c>
      <c r="Q18" s="20">
        <f t="shared" si="18"/>
        <v>100</v>
      </c>
      <c r="R18" s="158">
        <f t="shared" si="19"/>
        <v>0</v>
      </c>
      <c r="S18" s="158">
        <f t="shared" si="20"/>
        <v>0</v>
      </c>
      <c r="T18" s="44">
        <f t="shared" si="4"/>
        <v>3771.4468333333334</v>
      </c>
      <c r="U18" s="66">
        <f t="shared" si="21"/>
        <v>54.639676712328765</v>
      </c>
      <c r="V18" s="67">
        <f t="shared" si="22"/>
        <v>62.120219178082195</v>
      </c>
      <c r="W18" s="67">
        <f t="shared" si="23"/>
        <v>3.9452054794520546</v>
      </c>
      <c r="X18" s="67">
        <f t="shared" si="24"/>
        <v>3.2876712328767121</v>
      </c>
      <c r="Y18" s="160">
        <f t="shared" si="25"/>
        <v>0</v>
      </c>
      <c r="Z18" s="160">
        <f t="shared" si="26"/>
        <v>0</v>
      </c>
      <c r="AA18" s="103">
        <f t="shared" si="6"/>
        <v>123.99277260273973</v>
      </c>
      <c r="AB18" s="52">
        <f t="shared" si="7"/>
        <v>27.745678385416667</v>
      </c>
      <c r="AC18" s="19">
        <f t="shared" si="8"/>
        <v>33.294814062499995</v>
      </c>
      <c r="AD18" s="53">
        <f t="shared" si="9"/>
        <v>34.404641197916668</v>
      </c>
      <c r="AE18" s="52">
        <f t="shared" si="27"/>
        <v>27.745678385416667</v>
      </c>
      <c r="AF18" s="19">
        <f t="shared" si="10"/>
        <v>36.624295468749999</v>
      </c>
      <c r="AG18" s="53">
        <f t="shared" si="11"/>
        <v>38.067070744791664</v>
      </c>
      <c r="AH18" s="58">
        <f t="shared" si="12"/>
        <v>48.000023606770839</v>
      </c>
      <c r="AI18" s="53">
        <f t="shared" si="28"/>
        <v>48.000023606770839</v>
      </c>
      <c r="AJ18" s="18"/>
      <c r="AK18" s="18"/>
      <c r="AL18" s="18"/>
      <c r="AM18" s="18"/>
      <c r="AN18" s="18"/>
      <c r="AO18" s="6">
        <v>2193.7830199999999</v>
      </c>
      <c r="AP18" s="6">
        <v>0</v>
      </c>
    </row>
    <row r="19" spans="1:42" ht="14.1" customHeight="1" x14ac:dyDescent="0.2">
      <c r="A19" s="145">
        <v>10</v>
      </c>
      <c r="B19" s="144">
        <v>14</v>
      </c>
      <c r="C19" s="138"/>
      <c r="D19" s="10">
        <v>6</v>
      </c>
      <c r="E19" s="48">
        <v>0</v>
      </c>
      <c r="F19" s="43">
        <f>$F$13+$F$13*$C$14*D19</f>
        <v>20863.950400000002</v>
      </c>
      <c r="G19" s="20">
        <f t="shared" si="13"/>
        <v>22673.88</v>
      </c>
      <c r="H19" s="42">
        <v>1440</v>
      </c>
      <c r="I19" s="42">
        <v>1200</v>
      </c>
      <c r="J19" s="155">
        <f t="shared" si="14"/>
        <v>0</v>
      </c>
      <c r="K19" s="94">
        <f t="shared" si="0"/>
        <v>0</v>
      </c>
      <c r="L19" s="94">
        <f t="shared" si="1"/>
        <v>3628.1525333333338</v>
      </c>
      <c r="M19" s="57">
        <f t="shared" si="2"/>
        <v>49805.98293333334</v>
      </c>
      <c r="N19" s="43">
        <f t="shared" si="15"/>
        <v>1738.6625333333334</v>
      </c>
      <c r="O19" s="20">
        <f t="shared" si="16"/>
        <v>1889.49</v>
      </c>
      <c r="P19" s="20">
        <f t="shared" si="17"/>
        <v>120</v>
      </c>
      <c r="Q19" s="20">
        <f t="shared" si="18"/>
        <v>100</v>
      </c>
      <c r="R19" s="158">
        <f t="shared" si="19"/>
        <v>0</v>
      </c>
      <c r="S19" s="158">
        <f t="shared" si="20"/>
        <v>0</v>
      </c>
      <c r="T19" s="44">
        <f t="shared" si="4"/>
        <v>3848.1525333333334</v>
      </c>
      <c r="U19" s="66">
        <f t="shared" si="21"/>
        <v>57.161507945205486</v>
      </c>
      <c r="V19" s="67">
        <f t="shared" si="22"/>
        <v>62.120219178082195</v>
      </c>
      <c r="W19" s="67">
        <f t="shared" si="23"/>
        <v>3.9452054794520546</v>
      </c>
      <c r="X19" s="67">
        <f t="shared" si="24"/>
        <v>3.2876712328767121</v>
      </c>
      <c r="Y19" s="160">
        <f t="shared" si="25"/>
        <v>0</v>
      </c>
      <c r="Z19" s="160">
        <f t="shared" si="26"/>
        <v>0</v>
      </c>
      <c r="AA19" s="103">
        <f t="shared" si="6"/>
        <v>126.51460383561646</v>
      </c>
      <c r="AB19" s="52">
        <f t="shared" si="7"/>
        <v>28.344941666666664</v>
      </c>
      <c r="AC19" s="19">
        <f t="shared" si="8"/>
        <v>34.013930000000002</v>
      </c>
      <c r="AD19" s="53">
        <f t="shared" si="9"/>
        <v>35.147727666666668</v>
      </c>
      <c r="AE19" s="52">
        <f t="shared" si="27"/>
        <v>28.344941666666664</v>
      </c>
      <c r="AF19" s="19">
        <f t="shared" si="10"/>
        <v>37.415322999999994</v>
      </c>
      <c r="AG19" s="53">
        <f t="shared" si="11"/>
        <v>38.889259966666664</v>
      </c>
      <c r="AH19" s="58">
        <f t="shared" si="12"/>
        <v>49.036749083333333</v>
      </c>
      <c r="AI19" s="53">
        <f t="shared" si="28"/>
        <v>49.036749083333333</v>
      </c>
      <c r="AJ19" s="18"/>
      <c r="AK19" s="18"/>
      <c r="AL19" s="18"/>
      <c r="AM19" s="18"/>
      <c r="AN19" s="18"/>
      <c r="AO19" s="6">
        <v>2295.0345440000001</v>
      </c>
      <c r="AP19" s="6">
        <v>0</v>
      </c>
    </row>
    <row r="20" spans="1:42" ht="14.1" customHeight="1" x14ac:dyDescent="0.2">
      <c r="A20" s="145">
        <v>12</v>
      </c>
      <c r="B20" s="144">
        <v>16</v>
      </c>
      <c r="C20" s="138"/>
      <c r="D20" s="10">
        <v>7</v>
      </c>
      <c r="E20" s="48">
        <v>0</v>
      </c>
      <c r="F20" s="43">
        <f t="shared" si="29"/>
        <v>21784.418799999999</v>
      </c>
      <c r="G20" s="20">
        <f t="shared" si="13"/>
        <v>22673.88</v>
      </c>
      <c r="H20" s="42">
        <v>1440</v>
      </c>
      <c r="I20" s="42">
        <v>1200</v>
      </c>
      <c r="J20" s="155">
        <f t="shared" si="14"/>
        <v>0</v>
      </c>
      <c r="K20" s="94">
        <f t="shared" si="0"/>
        <v>0</v>
      </c>
      <c r="L20" s="94">
        <f t="shared" si="1"/>
        <v>3704.8582333333338</v>
      </c>
      <c r="M20" s="57">
        <f t="shared" si="2"/>
        <v>50803.157033333337</v>
      </c>
      <c r="N20" s="43">
        <f t="shared" si="15"/>
        <v>1815.3682333333334</v>
      </c>
      <c r="O20" s="20">
        <f t="shared" si="16"/>
        <v>1889.49</v>
      </c>
      <c r="P20" s="20">
        <f t="shared" si="17"/>
        <v>120</v>
      </c>
      <c r="Q20" s="20">
        <f t="shared" si="18"/>
        <v>100</v>
      </c>
      <c r="R20" s="158">
        <f t="shared" si="19"/>
        <v>0</v>
      </c>
      <c r="S20" s="158">
        <f t="shared" si="20"/>
        <v>0</v>
      </c>
      <c r="T20" s="44">
        <f t="shared" si="4"/>
        <v>3924.8582333333334</v>
      </c>
      <c r="U20" s="66">
        <f t="shared" si="21"/>
        <v>59.683339178082193</v>
      </c>
      <c r="V20" s="67">
        <f t="shared" si="22"/>
        <v>62.120219178082195</v>
      </c>
      <c r="W20" s="67">
        <f t="shared" si="23"/>
        <v>3.9452054794520546</v>
      </c>
      <c r="X20" s="67">
        <f t="shared" si="24"/>
        <v>3.2876712328767121</v>
      </c>
      <c r="Y20" s="160">
        <f t="shared" si="25"/>
        <v>0</v>
      </c>
      <c r="Z20" s="160">
        <f t="shared" si="26"/>
        <v>0</v>
      </c>
      <c r="AA20" s="103">
        <f t="shared" si="6"/>
        <v>129.03643506849315</v>
      </c>
      <c r="AB20" s="52">
        <f t="shared" si="7"/>
        <v>28.944204947916667</v>
      </c>
      <c r="AC20" s="19">
        <f t="shared" si="8"/>
        <v>34.733045937499995</v>
      </c>
      <c r="AD20" s="53">
        <f t="shared" si="9"/>
        <v>35.890814135416669</v>
      </c>
      <c r="AE20" s="52">
        <f t="shared" si="27"/>
        <v>28.944204947916667</v>
      </c>
      <c r="AF20" s="19">
        <f t="shared" si="10"/>
        <v>38.206350531249996</v>
      </c>
      <c r="AG20" s="53">
        <f t="shared" si="11"/>
        <v>39.711449188541664</v>
      </c>
      <c r="AH20" s="58">
        <f t="shared" si="12"/>
        <v>50.073474559895828</v>
      </c>
      <c r="AI20" s="53">
        <f t="shared" si="28"/>
        <v>50.073474559895828</v>
      </c>
      <c r="AJ20" s="18"/>
      <c r="AK20" s="18"/>
      <c r="AL20" s="18"/>
      <c r="AM20" s="18"/>
      <c r="AN20" s="18"/>
      <c r="AO20" s="6">
        <v>2396.2860679999999</v>
      </c>
      <c r="AP20" s="6">
        <v>0</v>
      </c>
    </row>
    <row r="21" spans="1:42" ht="14.1" customHeight="1" x14ac:dyDescent="0.2">
      <c r="A21" s="145">
        <v>14</v>
      </c>
      <c r="B21" s="144">
        <v>18</v>
      </c>
      <c r="C21" s="138"/>
      <c r="D21" s="10">
        <v>8</v>
      </c>
      <c r="E21" s="48">
        <v>0</v>
      </c>
      <c r="F21" s="43">
        <f t="shared" si="29"/>
        <v>22704.887199999997</v>
      </c>
      <c r="G21" s="20">
        <f t="shared" si="13"/>
        <v>22673.88</v>
      </c>
      <c r="H21" s="42">
        <v>1440</v>
      </c>
      <c r="I21" s="42">
        <v>1200</v>
      </c>
      <c r="J21" s="155">
        <f t="shared" si="14"/>
        <v>0</v>
      </c>
      <c r="K21" s="94">
        <f t="shared" si="0"/>
        <v>0</v>
      </c>
      <c r="L21" s="94">
        <f t="shared" si="1"/>
        <v>3781.5639333333334</v>
      </c>
      <c r="M21" s="57">
        <f t="shared" si="2"/>
        <v>51800.331133333333</v>
      </c>
      <c r="N21" s="43">
        <f t="shared" si="15"/>
        <v>1892.0739333333331</v>
      </c>
      <c r="O21" s="20">
        <f t="shared" si="16"/>
        <v>1889.49</v>
      </c>
      <c r="P21" s="20">
        <f t="shared" si="17"/>
        <v>120</v>
      </c>
      <c r="Q21" s="20">
        <f t="shared" si="18"/>
        <v>100</v>
      </c>
      <c r="R21" s="158">
        <f t="shared" si="19"/>
        <v>0</v>
      </c>
      <c r="S21" s="158">
        <f t="shared" si="20"/>
        <v>0</v>
      </c>
      <c r="T21" s="44">
        <f t="shared" si="4"/>
        <v>4001.5639333333329</v>
      </c>
      <c r="U21" s="66">
        <f t="shared" si="21"/>
        <v>62.2051704109589</v>
      </c>
      <c r="V21" s="67">
        <f t="shared" si="22"/>
        <v>62.120219178082195</v>
      </c>
      <c r="W21" s="67">
        <f t="shared" si="23"/>
        <v>3.9452054794520546</v>
      </c>
      <c r="X21" s="67">
        <f t="shared" si="24"/>
        <v>3.2876712328767121</v>
      </c>
      <c r="Y21" s="160">
        <f t="shared" si="25"/>
        <v>0</v>
      </c>
      <c r="Z21" s="160">
        <f t="shared" si="26"/>
        <v>0</v>
      </c>
      <c r="AA21" s="103">
        <f t="shared" si="6"/>
        <v>131.55826630136986</v>
      </c>
      <c r="AB21" s="52">
        <f t="shared" si="7"/>
        <v>29.543468229166663</v>
      </c>
      <c r="AC21" s="19">
        <f t="shared" si="8"/>
        <v>35.452161875000002</v>
      </c>
      <c r="AD21" s="53">
        <f t="shared" si="9"/>
        <v>36.633900604166662</v>
      </c>
      <c r="AE21" s="52">
        <f t="shared" si="27"/>
        <v>29.543468229166663</v>
      </c>
      <c r="AF21" s="19">
        <f t="shared" si="10"/>
        <v>38.997378062499997</v>
      </c>
      <c r="AG21" s="53">
        <f t="shared" si="11"/>
        <v>40.533638410416664</v>
      </c>
      <c r="AH21" s="58">
        <f t="shared" si="12"/>
        <v>51.110200036458323</v>
      </c>
      <c r="AI21" s="53">
        <f t="shared" si="28"/>
        <v>51.110200036458323</v>
      </c>
      <c r="AJ21" s="18"/>
      <c r="AK21" s="18"/>
      <c r="AL21" s="18"/>
      <c r="AM21" s="18"/>
      <c r="AN21" s="18"/>
      <c r="AO21" s="6">
        <v>2497.5375919999997</v>
      </c>
      <c r="AP21" s="6">
        <v>0</v>
      </c>
    </row>
    <row r="22" spans="1:42" ht="14.1" customHeight="1" x14ac:dyDescent="0.2">
      <c r="A22" s="145">
        <v>16</v>
      </c>
      <c r="B22" s="144">
        <v>20</v>
      </c>
      <c r="C22" s="138" t="s">
        <v>8</v>
      </c>
      <c r="D22" s="10">
        <v>0</v>
      </c>
      <c r="E22" s="48">
        <v>0</v>
      </c>
      <c r="F22" s="49">
        <v>24321.51</v>
      </c>
      <c r="G22" s="20">
        <f>G16</f>
        <v>22673.88</v>
      </c>
      <c r="H22" s="42">
        <v>1440</v>
      </c>
      <c r="I22" s="42">
        <v>1200</v>
      </c>
      <c r="J22" s="155">
        <f t="shared" si="14"/>
        <v>0</v>
      </c>
      <c r="K22" s="94">
        <f t="shared" ref="K22:K39" si="30">IF($K$12="NO-NEIN",AP23,IF($K$12="SI-JA",AO23,0))</f>
        <v>0</v>
      </c>
      <c r="L22" s="94">
        <f t="shared" si="1"/>
        <v>3916.2824999999998</v>
      </c>
      <c r="M22" s="57">
        <f t="shared" si="2"/>
        <v>53551.672500000001</v>
      </c>
      <c r="N22" s="43">
        <f t="shared" si="15"/>
        <v>2026.7924999999998</v>
      </c>
      <c r="O22" s="20">
        <f t="shared" si="16"/>
        <v>1889.49</v>
      </c>
      <c r="P22" s="20">
        <f t="shared" si="17"/>
        <v>120</v>
      </c>
      <c r="Q22" s="20">
        <f t="shared" si="18"/>
        <v>100</v>
      </c>
      <c r="R22" s="158">
        <f t="shared" si="19"/>
        <v>0</v>
      </c>
      <c r="S22" s="158">
        <f t="shared" si="20"/>
        <v>0</v>
      </c>
      <c r="T22" s="44">
        <f t="shared" si="4"/>
        <v>4136.2824999999993</v>
      </c>
      <c r="U22" s="66">
        <f t="shared" si="21"/>
        <v>66.634273972602742</v>
      </c>
      <c r="V22" s="67">
        <f t="shared" si="22"/>
        <v>62.120219178082195</v>
      </c>
      <c r="W22" s="67">
        <f t="shared" si="23"/>
        <v>3.9452054794520546</v>
      </c>
      <c r="X22" s="67">
        <f t="shared" si="24"/>
        <v>3.2876712328767121</v>
      </c>
      <c r="Y22" s="160">
        <f t="shared" si="25"/>
        <v>0</v>
      </c>
      <c r="Z22" s="160">
        <f t="shared" si="26"/>
        <v>0</v>
      </c>
      <c r="AA22" s="103">
        <f t="shared" si="6"/>
        <v>135.9873698630137</v>
      </c>
      <c r="AB22" s="52">
        <f t="shared" si="7"/>
        <v>30.595957031249998</v>
      </c>
      <c r="AC22" s="19">
        <f t="shared" si="8"/>
        <v>36.715148437499998</v>
      </c>
      <c r="AD22" s="53">
        <f t="shared" si="9"/>
        <v>37.938986718750002</v>
      </c>
      <c r="AE22" s="52">
        <f t="shared" si="27"/>
        <v>30.595957031249998</v>
      </c>
      <c r="AF22" s="19">
        <f t="shared" si="10"/>
        <v>40.386663281249994</v>
      </c>
      <c r="AG22" s="53">
        <f t="shared" si="11"/>
        <v>41.977653046874998</v>
      </c>
      <c r="AH22" s="58">
        <f t="shared" si="12"/>
        <v>52.931005664062489</v>
      </c>
      <c r="AI22" s="53">
        <f t="shared" ref="AI22:AI39" si="31">+AH22</f>
        <v>52.931005664062489</v>
      </c>
      <c r="AJ22" s="18"/>
      <c r="AK22" s="18"/>
      <c r="AL22" s="18"/>
      <c r="AM22" s="18"/>
      <c r="AN22" s="18"/>
      <c r="AO22" s="6">
        <v>2576.7375919999999</v>
      </c>
      <c r="AP22" s="6">
        <v>0</v>
      </c>
    </row>
    <row r="23" spans="1:42" ht="14.1" customHeight="1" x14ac:dyDescent="0.2">
      <c r="A23" s="145">
        <v>18</v>
      </c>
      <c r="B23" s="144">
        <v>22</v>
      </c>
      <c r="C23" s="137">
        <v>0.03</v>
      </c>
      <c r="D23" s="10"/>
      <c r="E23" s="48">
        <v>1</v>
      </c>
      <c r="F23" s="50">
        <f t="shared" ref="F23:F39" si="32">$F$22+$F$22*$C$23*E23</f>
        <v>25051.155299999999</v>
      </c>
      <c r="G23" s="20">
        <f t="shared" ref="G23:G39" si="33">G22</f>
        <v>22673.88</v>
      </c>
      <c r="H23" s="42">
        <v>1440</v>
      </c>
      <c r="I23" s="42">
        <v>1200</v>
      </c>
      <c r="J23" s="155">
        <f t="shared" si="14"/>
        <v>0</v>
      </c>
      <c r="K23" s="94">
        <f t="shared" si="30"/>
        <v>0</v>
      </c>
      <c r="L23" s="94">
        <f t="shared" si="1"/>
        <v>3977.0862750000001</v>
      </c>
      <c r="M23" s="57">
        <f t="shared" si="2"/>
        <v>54342.121575000005</v>
      </c>
      <c r="N23" s="43">
        <f t="shared" si="15"/>
        <v>2087.5962749999999</v>
      </c>
      <c r="O23" s="20">
        <f t="shared" si="16"/>
        <v>1889.49</v>
      </c>
      <c r="P23" s="20">
        <f t="shared" si="17"/>
        <v>120</v>
      </c>
      <c r="Q23" s="20">
        <f t="shared" si="18"/>
        <v>100</v>
      </c>
      <c r="R23" s="158">
        <f t="shared" si="19"/>
        <v>0</v>
      </c>
      <c r="S23" s="158">
        <f t="shared" si="20"/>
        <v>0</v>
      </c>
      <c r="T23" s="44">
        <f t="shared" si="4"/>
        <v>4197.0862749999997</v>
      </c>
      <c r="U23" s="66">
        <f t="shared" si="21"/>
        <v>68.633302191780814</v>
      </c>
      <c r="V23" s="67">
        <f t="shared" si="22"/>
        <v>62.120219178082195</v>
      </c>
      <c r="W23" s="67">
        <f t="shared" si="23"/>
        <v>3.9452054794520546</v>
      </c>
      <c r="X23" s="67">
        <f t="shared" si="24"/>
        <v>3.2876712328767121</v>
      </c>
      <c r="Y23" s="160">
        <f t="shared" si="25"/>
        <v>0</v>
      </c>
      <c r="Z23" s="160">
        <f t="shared" si="26"/>
        <v>0</v>
      </c>
      <c r="AA23" s="103">
        <f t="shared" si="6"/>
        <v>137.98639808219176</v>
      </c>
      <c r="AB23" s="52">
        <f t="shared" si="7"/>
        <v>31.070986523437497</v>
      </c>
      <c r="AC23" s="19">
        <f t="shared" si="8"/>
        <v>37.285183828125</v>
      </c>
      <c r="AD23" s="53">
        <f t="shared" si="9"/>
        <v>38.528023289062496</v>
      </c>
      <c r="AE23" s="52">
        <f t="shared" si="27"/>
        <v>31.070986523437497</v>
      </c>
      <c r="AF23" s="19">
        <f t="shared" si="10"/>
        <v>41.013702210937495</v>
      </c>
      <c r="AG23" s="53">
        <f t="shared" si="11"/>
        <v>42.629393510156248</v>
      </c>
      <c r="AH23" s="58">
        <f t="shared" si="12"/>
        <v>53.752806685546872</v>
      </c>
      <c r="AI23" s="53">
        <f t="shared" si="31"/>
        <v>53.752806685546872</v>
      </c>
      <c r="AJ23" s="18"/>
      <c r="AK23" s="18"/>
      <c r="AL23" s="18"/>
      <c r="AM23" s="18"/>
      <c r="AN23" s="18"/>
      <c r="AO23" s="6">
        <v>2675.3660999999997</v>
      </c>
      <c r="AP23" s="6">
        <v>0</v>
      </c>
    </row>
    <row r="24" spans="1:42" ht="14.1" customHeight="1" x14ac:dyDescent="0.2">
      <c r="A24" s="145">
        <v>20</v>
      </c>
      <c r="B24" s="144">
        <v>24</v>
      </c>
      <c r="C24" s="138"/>
      <c r="D24" s="10"/>
      <c r="E24" s="48">
        <v>2</v>
      </c>
      <c r="F24" s="50">
        <f t="shared" si="32"/>
        <v>25780.800599999999</v>
      </c>
      <c r="G24" s="20">
        <f t="shared" si="33"/>
        <v>22673.88</v>
      </c>
      <c r="H24" s="42">
        <v>1440</v>
      </c>
      <c r="I24" s="42">
        <v>1200</v>
      </c>
      <c r="J24" s="155">
        <f t="shared" si="14"/>
        <v>0</v>
      </c>
      <c r="K24" s="94">
        <f t="shared" si="30"/>
        <v>0</v>
      </c>
      <c r="L24" s="94">
        <f t="shared" si="1"/>
        <v>4037.89005</v>
      </c>
      <c r="M24" s="57">
        <f t="shared" si="2"/>
        <v>55132.570650000001</v>
      </c>
      <c r="N24" s="43">
        <f t="shared" si="15"/>
        <v>2148.4000499999997</v>
      </c>
      <c r="O24" s="20">
        <f t="shared" si="16"/>
        <v>1889.49</v>
      </c>
      <c r="P24" s="20">
        <f t="shared" si="17"/>
        <v>120</v>
      </c>
      <c r="Q24" s="20">
        <f t="shared" si="18"/>
        <v>100</v>
      </c>
      <c r="R24" s="158">
        <f t="shared" si="19"/>
        <v>0</v>
      </c>
      <c r="S24" s="158">
        <f t="shared" si="20"/>
        <v>0</v>
      </c>
      <c r="T24" s="44">
        <f t="shared" si="4"/>
        <v>4257.89005</v>
      </c>
      <c r="U24" s="66">
        <f t="shared" si="21"/>
        <v>70.6323304109589</v>
      </c>
      <c r="V24" s="67">
        <f t="shared" si="22"/>
        <v>62.120219178082195</v>
      </c>
      <c r="W24" s="67">
        <f t="shared" si="23"/>
        <v>3.9452054794520546</v>
      </c>
      <c r="X24" s="67">
        <f t="shared" si="24"/>
        <v>3.2876712328767121</v>
      </c>
      <c r="Y24" s="160">
        <f t="shared" si="25"/>
        <v>0</v>
      </c>
      <c r="Z24" s="160">
        <f t="shared" si="26"/>
        <v>0</v>
      </c>
      <c r="AA24" s="103">
        <f t="shared" si="6"/>
        <v>139.98542630136987</v>
      </c>
      <c r="AB24" s="52">
        <f t="shared" si="7"/>
        <v>31.546016015625</v>
      </c>
      <c r="AC24" s="19">
        <f t="shared" si="8"/>
        <v>37.855219218749994</v>
      </c>
      <c r="AD24" s="53">
        <f t="shared" si="9"/>
        <v>39.117059859374997</v>
      </c>
      <c r="AE24" s="52">
        <f t="shared" si="27"/>
        <v>31.546016015625</v>
      </c>
      <c r="AF24" s="19">
        <f t="shared" si="10"/>
        <v>41.640741140624996</v>
      </c>
      <c r="AG24" s="53">
        <f t="shared" si="11"/>
        <v>43.281133973437498</v>
      </c>
      <c r="AH24" s="58">
        <f t="shared" si="12"/>
        <v>54.574607707031262</v>
      </c>
      <c r="AI24" s="53">
        <f t="shared" si="31"/>
        <v>54.574607707031262</v>
      </c>
      <c r="AJ24" s="18"/>
      <c r="AK24" s="18"/>
      <c r="AL24" s="18"/>
      <c r="AM24" s="18"/>
      <c r="AN24" s="18"/>
      <c r="AO24" s="6">
        <v>2755.6270829999999</v>
      </c>
      <c r="AP24" s="6">
        <v>0</v>
      </c>
    </row>
    <row r="25" spans="1:42" ht="14.1" customHeight="1" x14ac:dyDescent="0.2">
      <c r="A25" s="145">
        <v>22</v>
      </c>
      <c r="B25" s="144">
        <v>26</v>
      </c>
      <c r="C25" s="138"/>
      <c r="D25" s="10"/>
      <c r="E25" s="48">
        <v>3</v>
      </c>
      <c r="F25" s="50">
        <f t="shared" si="32"/>
        <v>26510.445899999999</v>
      </c>
      <c r="G25" s="20">
        <f t="shared" si="33"/>
        <v>22673.88</v>
      </c>
      <c r="H25" s="42">
        <v>1440</v>
      </c>
      <c r="I25" s="42">
        <v>1200</v>
      </c>
      <c r="J25" s="155">
        <f t="shared" si="14"/>
        <v>0</v>
      </c>
      <c r="K25" s="94">
        <f t="shared" si="30"/>
        <v>0</v>
      </c>
      <c r="L25" s="94">
        <f t="shared" si="1"/>
        <v>4098.6938249999994</v>
      </c>
      <c r="M25" s="57">
        <f t="shared" si="2"/>
        <v>55923.019724999998</v>
      </c>
      <c r="N25" s="43">
        <f t="shared" si="15"/>
        <v>2209.2038250000001</v>
      </c>
      <c r="O25" s="20">
        <f t="shared" si="16"/>
        <v>1889.49</v>
      </c>
      <c r="P25" s="20">
        <f t="shared" si="17"/>
        <v>120</v>
      </c>
      <c r="Q25" s="20">
        <f t="shared" si="18"/>
        <v>100</v>
      </c>
      <c r="R25" s="158">
        <f t="shared" si="19"/>
        <v>0</v>
      </c>
      <c r="S25" s="158">
        <f t="shared" si="20"/>
        <v>0</v>
      </c>
      <c r="T25" s="44">
        <f t="shared" si="4"/>
        <v>4318.6938250000003</v>
      </c>
      <c r="U25" s="66">
        <f t="shared" si="21"/>
        <v>72.631358630136987</v>
      </c>
      <c r="V25" s="67">
        <f t="shared" si="22"/>
        <v>62.120219178082195</v>
      </c>
      <c r="W25" s="67">
        <f t="shared" si="23"/>
        <v>3.9452054794520546</v>
      </c>
      <c r="X25" s="67">
        <f t="shared" si="24"/>
        <v>3.2876712328767121</v>
      </c>
      <c r="Y25" s="160">
        <f t="shared" si="25"/>
        <v>0</v>
      </c>
      <c r="Z25" s="160">
        <f t="shared" si="26"/>
        <v>0</v>
      </c>
      <c r="AA25" s="103">
        <f t="shared" si="6"/>
        <v>141.98445452054793</v>
      </c>
      <c r="AB25" s="52">
        <f t="shared" si="7"/>
        <v>32.021045507812502</v>
      </c>
      <c r="AC25" s="19">
        <f t="shared" si="8"/>
        <v>38.425254609375003</v>
      </c>
      <c r="AD25" s="53">
        <f t="shared" si="9"/>
        <v>39.706096429687506</v>
      </c>
      <c r="AE25" s="52">
        <f t="shared" si="27"/>
        <v>32.021045507812502</v>
      </c>
      <c r="AF25" s="19">
        <f t="shared" si="10"/>
        <v>42.267780070312497</v>
      </c>
      <c r="AG25" s="53">
        <f t="shared" si="11"/>
        <v>43.932874436718755</v>
      </c>
      <c r="AH25" s="58">
        <f t="shared" si="12"/>
        <v>55.396408728515631</v>
      </c>
      <c r="AI25" s="53">
        <f t="shared" si="31"/>
        <v>55.396408728515631</v>
      </c>
      <c r="AJ25" s="18"/>
      <c r="AK25" s="18"/>
      <c r="AL25" s="18"/>
      <c r="AM25" s="18"/>
      <c r="AN25" s="18"/>
      <c r="AO25" s="6">
        <v>2835.8880659999995</v>
      </c>
      <c r="AP25" s="6">
        <v>0</v>
      </c>
    </row>
    <row r="26" spans="1:42" ht="14.1" customHeight="1" x14ac:dyDescent="0.2">
      <c r="A26" s="145">
        <v>24</v>
      </c>
      <c r="B26" s="144">
        <v>28</v>
      </c>
      <c r="C26" s="138"/>
      <c r="D26" s="10"/>
      <c r="E26" s="48">
        <v>4</v>
      </c>
      <c r="F26" s="50">
        <f t="shared" si="32"/>
        <v>27240.091199999999</v>
      </c>
      <c r="G26" s="20">
        <f t="shared" si="33"/>
        <v>22673.88</v>
      </c>
      <c r="H26" s="42">
        <v>1440</v>
      </c>
      <c r="I26" s="42">
        <v>1200</v>
      </c>
      <c r="J26" s="155">
        <f t="shared" si="14"/>
        <v>0</v>
      </c>
      <c r="K26" s="94">
        <f t="shared" si="30"/>
        <v>0</v>
      </c>
      <c r="L26" s="94">
        <f t="shared" si="1"/>
        <v>4159.4975999999997</v>
      </c>
      <c r="M26" s="57">
        <f t="shared" si="2"/>
        <v>56713.468800000002</v>
      </c>
      <c r="N26" s="43">
        <f t="shared" si="15"/>
        <v>2270.0075999999999</v>
      </c>
      <c r="O26" s="20">
        <f t="shared" si="16"/>
        <v>1889.49</v>
      </c>
      <c r="P26" s="20">
        <f t="shared" si="17"/>
        <v>120</v>
      </c>
      <c r="Q26" s="20">
        <f t="shared" si="18"/>
        <v>100</v>
      </c>
      <c r="R26" s="158">
        <f t="shared" si="19"/>
        <v>0</v>
      </c>
      <c r="S26" s="158">
        <f t="shared" si="20"/>
        <v>0</v>
      </c>
      <c r="T26" s="44">
        <f t="shared" si="4"/>
        <v>4379.4975999999997</v>
      </c>
      <c r="U26" s="66">
        <f t="shared" si="21"/>
        <v>74.630386849315059</v>
      </c>
      <c r="V26" s="67">
        <f t="shared" si="22"/>
        <v>62.120219178082195</v>
      </c>
      <c r="W26" s="67">
        <f t="shared" si="23"/>
        <v>3.9452054794520546</v>
      </c>
      <c r="X26" s="67">
        <f t="shared" si="24"/>
        <v>3.2876712328767121</v>
      </c>
      <c r="Y26" s="160">
        <f t="shared" si="25"/>
        <v>0</v>
      </c>
      <c r="Z26" s="160">
        <f t="shared" si="26"/>
        <v>0</v>
      </c>
      <c r="AA26" s="103">
        <f t="shared" si="6"/>
        <v>143.98348273972601</v>
      </c>
      <c r="AB26" s="52">
        <f t="shared" si="7"/>
        <v>32.496074999999998</v>
      </c>
      <c r="AC26" s="19">
        <f t="shared" si="8"/>
        <v>38.995289999999997</v>
      </c>
      <c r="AD26" s="53">
        <f t="shared" si="9"/>
        <v>40.295133</v>
      </c>
      <c r="AE26" s="52">
        <f t="shared" si="27"/>
        <v>32.496074999999998</v>
      </c>
      <c r="AF26" s="19">
        <f t="shared" si="10"/>
        <v>42.894818999999991</v>
      </c>
      <c r="AG26" s="53">
        <f t="shared" si="11"/>
        <v>44.584614899999998</v>
      </c>
      <c r="AH26" s="58">
        <f t="shared" si="12"/>
        <v>56.218209749999993</v>
      </c>
      <c r="AI26" s="53">
        <f t="shared" si="31"/>
        <v>56.218209749999993</v>
      </c>
      <c r="AJ26" s="18"/>
      <c r="AK26" s="18"/>
      <c r="AL26" s="18"/>
      <c r="AM26" s="18"/>
      <c r="AN26" s="18"/>
      <c r="AO26" s="6">
        <v>2916.1490489999996</v>
      </c>
      <c r="AP26" s="6">
        <v>0</v>
      </c>
    </row>
    <row r="27" spans="1:42" ht="14.1" customHeight="1" x14ac:dyDescent="0.2">
      <c r="A27" s="145">
        <v>26</v>
      </c>
      <c r="B27" s="144">
        <v>30</v>
      </c>
      <c r="C27" s="138"/>
      <c r="D27" s="10"/>
      <c r="E27" s="48">
        <v>5</v>
      </c>
      <c r="F27" s="50">
        <f t="shared" si="32"/>
        <v>27969.736499999999</v>
      </c>
      <c r="G27" s="20">
        <f t="shared" si="33"/>
        <v>22673.88</v>
      </c>
      <c r="H27" s="42">
        <v>1440</v>
      </c>
      <c r="I27" s="42">
        <v>1200</v>
      </c>
      <c r="J27" s="155">
        <f t="shared" si="14"/>
        <v>0</v>
      </c>
      <c r="K27" s="94">
        <f t="shared" si="30"/>
        <v>0</v>
      </c>
      <c r="L27" s="94">
        <f t="shared" si="1"/>
        <v>4220.301375</v>
      </c>
      <c r="M27" s="57">
        <f t="shared" si="2"/>
        <v>57503.917875000006</v>
      </c>
      <c r="N27" s="43">
        <f t="shared" si="15"/>
        <v>2330.8113749999998</v>
      </c>
      <c r="O27" s="20">
        <f t="shared" si="16"/>
        <v>1889.49</v>
      </c>
      <c r="P27" s="20">
        <f t="shared" si="17"/>
        <v>120</v>
      </c>
      <c r="Q27" s="20">
        <f t="shared" si="18"/>
        <v>100</v>
      </c>
      <c r="R27" s="158">
        <f t="shared" si="19"/>
        <v>0</v>
      </c>
      <c r="S27" s="158">
        <f t="shared" si="20"/>
        <v>0</v>
      </c>
      <c r="T27" s="44">
        <f t="shared" si="4"/>
        <v>4440.301375</v>
      </c>
      <c r="U27" s="66">
        <f t="shared" si="21"/>
        <v>76.629415068493145</v>
      </c>
      <c r="V27" s="67">
        <f t="shared" si="22"/>
        <v>62.120219178082195</v>
      </c>
      <c r="W27" s="67">
        <f t="shared" si="23"/>
        <v>3.9452054794520546</v>
      </c>
      <c r="X27" s="67">
        <f t="shared" si="24"/>
        <v>3.2876712328767121</v>
      </c>
      <c r="Y27" s="160">
        <f t="shared" si="25"/>
        <v>0</v>
      </c>
      <c r="Z27" s="160">
        <f t="shared" si="26"/>
        <v>0</v>
      </c>
      <c r="AA27" s="103">
        <f t="shared" si="6"/>
        <v>145.9825109589041</v>
      </c>
      <c r="AB27" s="52">
        <f t="shared" si="7"/>
        <v>32.9711044921875</v>
      </c>
      <c r="AC27" s="19">
        <f t="shared" si="8"/>
        <v>39.565325390625006</v>
      </c>
      <c r="AD27" s="53">
        <f t="shared" si="9"/>
        <v>40.884169570312501</v>
      </c>
      <c r="AE27" s="52">
        <f t="shared" si="27"/>
        <v>32.9711044921875</v>
      </c>
      <c r="AF27" s="19">
        <f t="shared" si="10"/>
        <v>43.521857929687499</v>
      </c>
      <c r="AG27" s="53">
        <f t="shared" si="11"/>
        <v>45.236355363281255</v>
      </c>
      <c r="AH27" s="58">
        <f t="shared" si="12"/>
        <v>57.040010771484368</v>
      </c>
      <c r="AI27" s="53">
        <f t="shared" si="31"/>
        <v>57.040010771484368</v>
      </c>
      <c r="AJ27" s="18"/>
      <c r="AK27" s="18"/>
      <c r="AL27" s="18"/>
      <c r="AM27" s="18"/>
      <c r="AN27" s="18"/>
      <c r="AO27" s="6">
        <v>2996.4100320000002</v>
      </c>
      <c r="AP27" s="6">
        <v>0</v>
      </c>
    </row>
    <row r="28" spans="1:42" ht="14.1" customHeight="1" x14ac:dyDescent="0.2">
      <c r="A28" s="145">
        <v>28</v>
      </c>
      <c r="B28" s="144">
        <v>32</v>
      </c>
      <c r="C28" s="138"/>
      <c r="D28" s="10"/>
      <c r="E28" s="48">
        <v>6</v>
      </c>
      <c r="F28" s="50">
        <f t="shared" si="32"/>
        <v>28699.381799999996</v>
      </c>
      <c r="G28" s="20">
        <f t="shared" si="33"/>
        <v>22673.88</v>
      </c>
      <c r="H28" s="42">
        <v>1440</v>
      </c>
      <c r="I28" s="42">
        <v>1200</v>
      </c>
      <c r="J28" s="155">
        <f t="shared" si="14"/>
        <v>0</v>
      </c>
      <c r="K28" s="94">
        <f t="shared" si="30"/>
        <v>0</v>
      </c>
      <c r="L28" s="94">
        <f t="shared" si="1"/>
        <v>4281.1051499999994</v>
      </c>
      <c r="M28" s="57">
        <f t="shared" si="2"/>
        <v>58294.366949999996</v>
      </c>
      <c r="N28" s="43">
        <f t="shared" si="15"/>
        <v>2391.6151499999996</v>
      </c>
      <c r="O28" s="20">
        <f t="shared" si="16"/>
        <v>1889.49</v>
      </c>
      <c r="P28" s="20">
        <f t="shared" si="17"/>
        <v>120</v>
      </c>
      <c r="Q28" s="20">
        <f t="shared" si="18"/>
        <v>100</v>
      </c>
      <c r="R28" s="158">
        <f t="shared" si="19"/>
        <v>0</v>
      </c>
      <c r="S28" s="158">
        <f t="shared" si="20"/>
        <v>0</v>
      </c>
      <c r="T28" s="44">
        <f t="shared" si="4"/>
        <v>4501.1051499999994</v>
      </c>
      <c r="U28" s="66">
        <f t="shared" si="21"/>
        <v>78.628443287671217</v>
      </c>
      <c r="V28" s="67">
        <f t="shared" si="22"/>
        <v>62.120219178082195</v>
      </c>
      <c r="W28" s="67">
        <f t="shared" si="23"/>
        <v>3.9452054794520546</v>
      </c>
      <c r="X28" s="67">
        <f t="shared" si="24"/>
        <v>3.2876712328767121</v>
      </c>
      <c r="Y28" s="160">
        <f t="shared" si="25"/>
        <v>0</v>
      </c>
      <c r="Z28" s="160">
        <f t="shared" si="26"/>
        <v>0</v>
      </c>
      <c r="AA28" s="103">
        <f t="shared" si="6"/>
        <v>147.98153917808216</v>
      </c>
      <c r="AB28" s="52">
        <f t="shared" si="7"/>
        <v>33.446133984374995</v>
      </c>
      <c r="AC28" s="19">
        <f t="shared" si="8"/>
        <v>40.13536078125</v>
      </c>
      <c r="AD28" s="53">
        <f t="shared" si="9"/>
        <v>41.473206140624995</v>
      </c>
      <c r="AE28" s="52">
        <f t="shared" si="27"/>
        <v>33.446133984374995</v>
      </c>
      <c r="AF28" s="19">
        <f t="shared" si="10"/>
        <v>44.148896859374993</v>
      </c>
      <c r="AG28" s="53">
        <f t="shared" si="11"/>
        <v>45.888095826562498</v>
      </c>
      <c r="AH28" s="58">
        <f t="shared" si="12"/>
        <v>57.861811792968737</v>
      </c>
      <c r="AI28" s="53">
        <f t="shared" si="31"/>
        <v>57.861811792968737</v>
      </c>
      <c r="AJ28" s="18"/>
      <c r="AK28" s="18"/>
      <c r="AL28" s="18"/>
      <c r="AM28" s="18"/>
      <c r="AN28" s="18"/>
      <c r="AO28" s="6">
        <v>3076.6710149999999</v>
      </c>
      <c r="AP28" s="6">
        <v>0</v>
      </c>
    </row>
    <row r="29" spans="1:42" ht="14.1" customHeight="1" x14ac:dyDescent="0.2">
      <c r="A29" s="145">
        <v>30</v>
      </c>
      <c r="B29" s="144">
        <v>34</v>
      </c>
      <c r="C29" s="138"/>
      <c r="D29" s="10"/>
      <c r="E29" s="48">
        <v>7</v>
      </c>
      <c r="F29" s="43">
        <f t="shared" si="32"/>
        <v>29429.027099999999</v>
      </c>
      <c r="G29" s="20">
        <f t="shared" si="33"/>
        <v>22673.88</v>
      </c>
      <c r="H29" s="42">
        <v>1440</v>
      </c>
      <c r="I29" s="42">
        <v>1200</v>
      </c>
      <c r="J29" s="155">
        <f t="shared" si="14"/>
        <v>0</v>
      </c>
      <c r="K29" s="94">
        <f t="shared" si="30"/>
        <v>0</v>
      </c>
      <c r="L29" s="94">
        <f t="shared" si="1"/>
        <v>4341.9089249999997</v>
      </c>
      <c r="M29" s="57">
        <f t="shared" si="2"/>
        <v>59084.816024999993</v>
      </c>
      <c r="N29" s="43">
        <f t="shared" si="15"/>
        <v>2452.4189249999999</v>
      </c>
      <c r="O29" s="20">
        <f t="shared" si="16"/>
        <v>1889.49</v>
      </c>
      <c r="P29" s="20">
        <f t="shared" si="17"/>
        <v>120</v>
      </c>
      <c r="Q29" s="20">
        <f t="shared" si="18"/>
        <v>100</v>
      </c>
      <c r="R29" s="158">
        <f t="shared" si="19"/>
        <v>0</v>
      </c>
      <c r="S29" s="158">
        <f t="shared" si="20"/>
        <v>0</v>
      </c>
      <c r="T29" s="44">
        <f t="shared" si="4"/>
        <v>4561.9089249999997</v>
      </c>
      <c r="U29" s="66">
        <f t="shared" si="21"/>
        <v>80.627471506849318</v>
      </c>
      <c r="V29" s="67">
        <f t="shared" si="22"/>
        <v>62.120219178082195</v>
      </c>
      <c r="W29" s="67">
        <f t="shared" si="23"/>
        <v>3.9452054794520546</v>
      </c>
      <c r="X29" s="67">
        <f t="shared" si="24"/>
        <v>3.2876712328767121</v>
      </c>
      <c r="Y29" s="160">
        <f t="shared" si="25"/>
        <v>0</v>
      </c>
      <c r="Z29" s="160">
        <f t="shared" si="26"/>
        <v>0</v>
      </c>
      <c r="AA29" s="103">
        <f t="shared" si="6"/>
        <v>149.98056739726027</v>
      </c>
      <c r="AB29" s="52">
        <f t="shared" si="7"/>
        <v>33.921163476562498</v>
      </c>
      <c r="AC29" s="19">
        <f t="shared" si="8"/>
        <v>40.705396171874995</v>
      </c>
      <c r="AD29" s="53">
        <f t="shared" si="9"/>
        <v>42.062242710937497</v>
      </c>
      <c r="AE29" s="52">
        <f t="shared" si="27"/>
        <v>33.921163476562498</v>
      </c>
      <c r="AF29" s="19">
        <f t="shared" si="10"/>
        <v>44.775935789062494</v>
      </c>
      <c r="AG29" s="53">
        <f t="shared" si="11"/>
        <v>46.539836289843748</v>
      </c>
      <c r="AH29" s="58">
        <f t="shared" si="12"/>
        <v>58.683612814453127</v>
      </c>
      <c r="AI29" s="53">
        <f t="shared" si="31"/>
        <v>58.683612814453127</v>
      </c>
      <c r="AJ29" s="18"/>
      <c r="AK29" s="18"/>
      <c r="AL29" s="18"/>
      <c r="AM29" s="18"/>
      <c r="AN29" s="18"/>
      <c r="AO29" s="6">
        <v>3156.9319979999996</v>
      </c>
      <c r="AP29" s="6">
        <v>0</v>
      </c>
    </row>
    <row r="30" spans="1:42" ht="14.1" customHeight="1" x14ac:dyDescent="0.2">
      <c r="A30" s="145">
        <v>32</v>
      </c>
      <c r="B30" s="144">
        <v>36</v>
      </c>
      <c r="C30" s="138"/>
      <c r="D30" s="10"/>
      <c r="E30" s="48">
        <v>8</v>
      </c>
      <c r="F30" s="43">
        <f t="shared" si="32"/>
        <v>30158.672399999996</v>
      </c>
      <c r="G30" s="20">
        <f t="shared" si="33"/>
        <v>22673.88</v>
      </c>
      <c r="H30" s="42">
        <v>1440</v>
      </c>
      <c r="I30" s="42">
        <v>1200</v>
      </c>
      <c r="J30" s="155">
        <f t="shared" si="14"/>
        <v>0</v>
      </c>
      <c r="K30" s="94">
        <f t="shared" si="30"/>
        <v>0</v>
      </c>
      <c r="L30" s="94">
        <f t="shared" si="1"/>
        <v>4402.7127</v>
      </c>
      <c r="M30" s="57">
        <f t="shared" si="2"/>
        <v>59875.265100000004</v>
      </c>
      <c r="N30" s="43">
        <f t="shared" si="15"/>
        <v>2513.2226999999998</v>
      </c>
      <c r="O30" s="20">
        <f t="shared" si="16"/>
        <v>1889.49</v>
      </c>
      <c r="P30" s="20">
        <f t="shared" si="17"/>
        <v>120</v>
      </c>
      <c r="Q30" s="20">
        <f t="shared" si="18"/>
        <v>100</v>
      </c>
      <c r="R30" s="158">
        <f t="shared" si="19"/>
        <v>0</v>
      </c>
      <c r="S30" s="158">
        <f t="shared" si="20"/>
        <v>0</v>
      </c>
      <c r="T30" s="44">
        <f t="shared" si="4"/>
        <v>4622.7127</v>
      </c>
      <c r="U30" s="66">
        <f t="shared" si="21"/>
        <v>82.62649972602739</v>
      </c>
      <c r="V30" s="67">
        <f t="shared" si="22"/>
        <v>62.120219178082195</v>
      </c>
      <c r="W30" s="67">
        <f t="shared" si="23"/>
        <v>3.9452054794520546</v>
      </c>
      <c r="X30" s="67">
        <f t="shared" si="24"/>
        <v>3.2876712328767121</v>
      </c>
      <c r="Y30" s="160">
        <f t="shared" si="25"/>
        <v>0</v>
      </c>
      <c r="Z30" s="160">
        <f t="shared" si="26"/>
        <v>0</v>
      </c>
      <c r="AA30" s="103">
        <f t="shared" si="6"/>
        <v>151.97959561643833</v>
      </c>
      <c r="AB30" s="52">
        <f t="shared" si="7"/>
        <v>34.39619296875</v>
      </c>
      <c r="AC30" s="19">
        <f t="shared" si="8"/>
        <v>41.275431562500003</v>
      </c>
      <c r="AD30" s="53">
        <f t="shared" si="9"/>
        <v>42.651279281250005</v>
      </c>
      <c r="AE30" s="52">
        <f t="shared" si="27"/>
        <v>34.39619296875</v>
      </c>
      <c r="AF30" s="19">
        <f t="shared" si="10"/>
        <v>45.402974718750002</v>
      </c>
      <c r="AG30" s="53">
        <f t="shared" si="11"/>
        <v>47.191576753125005</v>
      </c>
      <c r="AH30" s="58">
        <f t="shared" si="12"/>
        <v>59.505413835937496</v>
      </c>
      <c r="AI30" s="53">
        <f t="shared" si="31"/>
        <v>59.505413835937496</v>
      </c>
      <c r="AJ30" s="18"/>
      <c r="AK30" s="18"/>
      <c r="AL30" s="18"/>
      <c r="AM30" s="18"/>
      <c r="AN30" s="18"/>
      <c r="AO30" s="6">
        <v>3237.1929810000001</v>
      </c>
      <c r="AP30" s="6">
        <v>0</v>
      </c>
    </row>
    <row r="31" spans="1:42" ht="14.1" customHeight="1" x14ac:dyDescent="0.2">
      <c r="A31" s="145">
        <v>34</v>
      </c>
      <c r="B31" s="144">
        <v>38</v>
      </c>
      <c r="C31" s="138"/>
      <c r="D31" s="10"/>
      <c r="E31" s="48">
        <v>9</v>
      </c>
      <c r="F31" s="43">
        <f t="shared" si="32"/>
        <v>30888.3177</v>
      </c>
      <c r="G31" s="20">
        <f t="shared" si="33"/>
        <v>22673.88</v>
      </c>
      <c r="H31" s="42">
        <v>1440</v>
      </c>
      <c r="I31" s="42">
        <v>1200</v>
      </c>
      <c r="J31" s="155">
        <f t="shared" si="14"/>
        <v>0</v>
      </c>
      <c r="K31" s="94">
        <f t="shared" si="30"/>
        <v>0</v>
      </c>
      <c r="L31" s="94">
        <f t="shared" si="1"/>
        <v>4463.5164750000004</v>
      </c>
      <c r="M31" s="57">
        <f t="shared" si="2"/>
        <v>60665.714175000001</v>
      </c>
      <c r="N31" s="43">
        <f t="shared" si="15"/>
        <v>2574.0264750000001</v>
      </c>
      <c r="O31" s="20">
        <f t="shared" si="16"/>
        <v>1889.49</v>
      </c>
      <c r="P31" s="20">
        <f t="shared" si="17"/>
        <v>120</v>
      </c>
      <c r="Q31" s="20">
        <f t="shared" si="18"/>
        <v>100</v>
      </c>
      <c r="R31" s="158">
        <f t="shared" si="19"/>
        <v>0</v>
      </c>
      <c r="S31" s="158">
        <f t="shared" si="20"/>
        <v>0</v>
      </c>
      <c r="T31" s="44">
        <f t="shared" si="4"/>
        <v>4683.5164750000004</v>
      </c>
      <c r="U31" s="66">
        <f t="shared" si="21"/>
        <v>84.625527945205476</v>
      </c>
      <c r="V31" s="67">
        <f t="shared" si="22"/>
        <v>62.120219178082195</v>
      </c>
      <c r="W31" s="67">
        <f t="shared" si="23"/>
        <v>3.9452054794520546</v>
      </c>
      <c r="X31" s="67">
        <f t="shared" si="24"/>
        <v>3.2876712328767121</v>
      </c>
      <c r="Y31" s="160">
        <f t="shared" si="25"/>
        <v>0</v>
      </c>
      <c r="Z31" s="160">
        <f t="shared" si="26"/>
        <v>0</v>
      </c>
      <c r="AA31" s="103">
        <f t="shared" si="6"/>
        <v>153.97862383561645</v>
      </c>
      <c r="AB31" s="52">
        <f t="shared" si="7"/>
        <v>34.871222460937503</v>
      </c>
      <c r="AC31" s="19">
        <f t="shared" si="8"/>
        <v>41.845466953124998</v>
      </c>
      <c r="AD31" s="53">
        <f t="shared" si="9"/>
        <v>43.240315851562499</v>
      </c>
      <c r="AE31" s="52">
        <f t="shared" si="27"/>
        <v>34.871222460937503</v>
      </c>
      <c r="AF31" s="19">
        <f t="shared" si="10"/>
        <v>46.030013648437496</v>
      </c>
      <c r="AG31" s="53">
        <f t="shared" si="11"/>
        <v>47.843317216406255</v>
      </c>
      <c r="AH31" s="58">
        <f t="shared" si="12"/>
        <v>60.327214857421879</v>
      </c>
      <c r="AI31" s="53">
        <f t="shared" si="31"/>
        <v>60.327214857421879</v>
      </c>
      <c r="AJ31" s="18"/>
      <c r="AK31" s="18"/>
      <c r="AL31" s="18"/>
      <c r="AM31" s="18"/>
      <c r="AN31" s="18"/>
      <c r="AO31" s="6">
        <v>3317.4539639999994</v>
      </c>
      <c r="AP31" s="6">
        <v>0</v>
      </c>
    </row>
    <row r="32" spans="1:42" ht="14.1" customHeight="1" x14ac:dyDescent="0.2">
      <c r="A32" s="145">
        <v>36</v>
      </c>
      <c r="B32" s="144">
        <v>40</v>
      </c>
      <c r="C32" s="139"/>
      <c r="D32" s="10"/>
      <c r="E32" s="48">
        <v>10</v>
      </c>
      <c r="F32" s="43">
        <f t="shared" si="32"/>
        <v>31617.962999999996</v>
      </c>
      <c r="G32" s="20">
        <f t="shared" si="33"/>
        <v>22673.88</v>
      </c>
      <c r="H32" s="42">
        <v>1440</v>
      </c>
      <c r="I32" s="42">
        <v>1200</v>
      </c>
      <c r="J32" s="155">
        <f t="shared" si="14"/>
        <v>0</v>
      </c>
      <c r="K32" s="94">
        <f t="shared" si="30"/>
        <v>0</v>
      </c>
      <c r="L32" s="94">
        <f t="shared" si="1"/>
        <v>4524.3202499999998</v>
      </c>
      <c r="M32" s="57">
        <f t="shared" si="2"/>
        <v>61456.163249999991</v>
      </c>
      <c r="N32" s="43">
        <f t="shared" si="15"/>
        <v>2634.8302499999995</v>
      </c>
      <c r="O32" s="20">
        <f t="shared" si="16"/>
        <v>1889.49</v>
      </c>
      <c r="P32" s="20">
        <f t="shared" si="17"/>
        <v>120</v>
      </c>
      <c r="Q32" s="20">
        <f t="shared" si="18"/>
        <v>100</v>
      </c>
      <c r="R32" s="158">
        <f t="shared" si="19"/>
        <v>0</v>
      </c>
      <c r="S32" s="158">
        <f t="shared" si="20"/>
        <v>0</v>
      </c>
      <c r="T32" s="44">
        <f t="shared" si="4"/>
        <v>4744.3202499999998</v>
      </c>
      <c r="U32" s="66">
        <f t="shared" si="21"/>
        <v>86.624556164383549</v>
      </c>
      <c r="V32" s="67">
        <f t="shared" si="22"/>
        <v>62.120219178082195</v>
      </c>
      <c r="W32" s="67">
        <f t="shared" si="23"/>
        <v>3.9452054794520546</v>
      </c>
      <c r="X32" s="67">
        <f t="shared" si="24"/>
        <v>3.2876712328767121</v>
      </c>
      <c r="Y32" s="160">
        <f t="shared" si="25"/>
        <v>0</v>
      </c>
      <c r="Z32" s="160">
        <f t="shared" si="26"/>
        <v>0</v>
      </c>
      <c r="AA32" s="103">
        <f t="shared" si="6"/>
        <v>155.9776520547945</v>
      </c>
      <c r="AB32" s="52">
        <f t="shared" si="7"/>
        <v>35.346251953124998</v>
      </c>
      <c r="AC32" s="19">
        <f t="shared" si="8"/>
        <v>42.415502343749992</v>
      </c>
      <c r="AD32" s="53">
        <f t="shared" si="9"/>
        <v>43.829352421874994</v>
      </c>
      <c r="AE32" s="52">
        <f t="shared" si="27"/>
        <v>35.346251953124998</v>
      </c>
      <c r="AF32" s="19">
        <f t="shared" si="10"/>
        <v>46.65705257812499</v>
      </c>
      <c r="AG32" s="53">
        <f t="shared" si="11"/>
        <v>48.495057679687498</v>
      </c>
      <c r="AH32" s="58">
        <f t="shared" si="12"/>
        <v>61.149015878906241</v>
      </c>
      <c r="AI32" s="53">
        <f t="shared" si="31"/>
        <v>61.149015878906241</v>
      </c>
      <c r="AJ32" s="18"/>
      <c r="AK32" s="18"/>
      <c r="AL32" s="18"/>
      <c r="AM32" s="18"/>
      <c r="AN32" s="18"/>
      <c r="AO32" s="6">
        <v>3397.7149469999999</v>
      </c>
      <c r="AP32" s="6">
        <v>0</v>
      </c>
    </row>
    <row r="33" spans="1:42" ht="14.1" customHeight="1" x14ac:dyDescent="0.2">
      <c r="A33" s="145">
        <v>38</v>
      </c>
      <c r="B33" s="144">
        <v>42</v>
      </c>
      <c r="C33" s="139"/>
      <c r="D33" s="10"/>
      <c r="E33" s="48">
        <v>11</v>
      </c>
      <c r="F33" s="43">
        <f t="shared" si="32"/>
        <v>32347.608299999996</v>
      </c>
      <c r="G33" s="20">
        <f t="shared" si="33"/>
        <v>22673.88</v>
      </c>
      <c r="H33" s="42">
        <v>1440</v>
      </c>
      <c r="I33" s="42">
        <v>1200</v>
      </c>
      <c r="J33" s="155">
        <f t="shared" si="14"/>
        <v>0</v>
      </c>
      <c r="K33" s="94">
        <f t="shared" si="30"/>
        <v>0</v>
      </c>
      <c r="L33" s="94">
        <f t="shared" si="1"/>
        <v>4585.1240250000001</v>
      </c>
      <c r="M33" s="57">
        <f t="shared" si="2"/>
        <v>62246.612324999995</v>
      </c>
      <c r="N33" s="43">
        <f t="shared" si="15"/>
        <v>2695.6340249999998</v>
      </c>
      <c r="O33" s="20">
        <f t="shared" si="16"/>
        <v>1889.49</v>
      </c>
      <c r="P33" s="20">
        <f t="shared" si="17"/>
        <v>120</v>
      </c>
      <c r="Q33" s="20">
        <f t="shared" si="18"/>
        <v>100</v>
      </c>
      <c r="R33" s="158">
        <f t="shared" si="19"/>
        <v>0</v>
      </c>
      <c r="S33" s="158">
        <f t="shared" si="20"/>
        <v>0</v>
      </c>
      <c r="T33" s="44">
        <f t="shared" si="4"/>
        <v>4805.1240250000001</v>
      </c>
      <c r="U33" s="66">
        <f t="shared" si="21"/>
        <v>88.623584383561635</v>
      </c>
      <c r="V33" s="67">
        <f t="shared" si="22"/>
        <v>62.120219178082195</v>
      </c>
      <c r="W33" s="67">
        <f t="shared" si="23"/>
        <v>3.9452054794520546</v>
      </c>
      <c r="X33" s="67">
        <f t="shared" si="24"/>
        <v>3.2876712328767121</v>
      </c>
      <c r="Y33" s="160">
        <f t="shared" si="25"/>
        <v>0</v>
      </c>
      <c r="Z33" s="160">
        <f t="shared" si="26"/>
        <v>0</v>
      </c>
      <c r="AA33" s="103">
        <f t="shared" si="6"/>
        <v>157.97668027397259</v>
      </c>
      <c r="AB33" s="52">
        <f t="shared" si="7"/>
        <v>35.821281445312501</v>
      </c>
      <c r="AC33" s="19">
        <f t="shared" si="8"/>
        <v>42.985537734375001</v>
      </c>
      <c r="AD33" s="53">
        <f t="shared" si="9"/>
        <v>44.418388992187502</v>
      </c>
      <c r="AE33" s="52">
        <f t="shared" si="27"/>
        <v>35.821281445312501</v>
      </c>
      <c r="AF33" s="19">
        <f t="shared" si="10"/>
        <v>47.284091507812498</v>
      </c>
      <c r="AG33" s="53">
        <f t="shared" si="11"/>
        <v>49.146798142968755</v>
      </c>
      <c r="AH33" s="58">
        <f t="shared" si="12"/>
        <v>61.970816900390631</v>
      </c>
      <c r="AI33" s="53">
        <f t="shared" si="31"/>
        <v>61.970816900390631</v>
      </c>
      <c r="AJ33" s="18"/>
      <c r="AK33" s="18"/>
      <c r="AL33" s="18"/>
      <c r="AM33" s="18"/>
      <c r="AN33" s="18"/>
      <c r="AO33" s="6">
        <v>3477.9759299999996</v>
      </c>
      <c r="AP33" s="6">
        <v>0</v>
      </c>
    </row>
    <row r="34" spans="1:42" ht="14.1" customHeight="1" x14ac:dyDescent="0.2">
      <c r="A34" s="145">
        <v>40</v>
      </c>
      <c r="B34" s="144">
        <v>44</v>
      </c>
      <c r="C34" s="139"/>
      <c r="D34" s="10"/>
      <c r="E34" s="48">
        <v>12</v>
      </c>
      <c r="F34" s="43">
        <f t="shared" si="32"/>
        <v>33077.253599999996</v>
      </c>
      <c r="G34" s="20">
        <f t="shared" si="33"/>
        <v>22673.88</v>
      </c>
      <c r="H34" s="42">
        <v>1440</v>
      </c>
      <c r="I34" s="42">
        <v>1200</v>
      </c>
      <c r="J34" s="155">
        <f t="shared" si="14"/>
        <v>0</v>
      </c>
      <c r="K34" s="94">
        <f t="shared" si="30"/>
        <v>0</v>
      </c>
      <c r="L34" s="94">
        <f t="shared" si="1"/>
        <v>4645.9278000000004</v>
      </c>
      <c r="M34" s="57">
        <f t="shared" si="2"/>
        <v>63037.061399999999</v>
      </c>
      <c r="N34" s="43">
        <f t="shared" si="15"/>
        <v>2756.4377999999997</v>
      </c>
      <c r="O34" s="20">
        <f t="shared" si="16"/>
        <v>1889.49</v>
      </c>
      <c r="P34" s="20">
        <f t="shared" si="17"/>
        <v>120</v>
      </c>
      <c r="Q34" s="20">
        <f t="shared" si="18"/>
        <v>100</v>
      </c>
      <c r="R34" s="158">
        <f t="shared" si="19"/>
        <v>0</v>
      </c>
      <c r="S34" s="158">
        <f t="shared" si="20"/>
        <v>0</v>
      </c>
      <c r="T34" s="44">
        <f t="shared" si="4"/>
        <v>4865.9277999999995</v>
      </c>
      <c r="U34" s="66">
        <f t="shared" si="21"/>
        <v>90.622612602739721</v>
      </c>
      <c r="V34" s="67">
        <f t="shared" si="22"/>
        <v>62.120219178082195</v>
      </c>
      <c r="W34" s="67">
        <f t="shared" si="23"/>
        <v>3.9452054794520546</v>
      </c>
      <c r="X34" s="67">
        <f t="shared" si="24"/>
        <v>3.2876712328767121</v>
      </c>
      <c r="Y34" s="160">
        <f t="shared" si="25"/>
        <v>0</v>
      </c>
      <c r="Z34" s="160">
        <f t="shared" si="26"/>
        <v>0</v>
      </c>
      <c r="AA34" s="103">
        <f t="shared" si="6"/>
        <v>159.97570849315068</v>
      </c>
      <c r="AB34" s="52">
        <f t="shared" si="7"/>
        <v>36.296310937499996</v>
      </c>
      <c r="AC34" s="19">
        <f t="shared" si="8"/>
        <v>43.555573124999995</v>
      </c>
      <c r="AD34" s="53">
        <f t="shared" si="9"/>
        <v>45.007425562499996</v>
      </c>
      <c r="AE34" s="52">
        <f t="shared" si="27"/>
        <v>36.296310937499996</v>
      </c>
      <c r="AF34" s="19">
        <f t="shared" si="10"/>
        <v>47.911130437499992</v>
      </c>
      <c r="AG34" s="53">
        <f t="shared" si="11"/>
        <v>49.798538606249998</v>
      </c>
      <c r="AH34" s="58">
        <f t="shared" si="12"/>
        <v>62.792617921874992</v>
      </c>
      <c r="AI34" s="53">
        <f t="shared" si="31"/>
        <v>62.792617921874992</v>
      </c>
      <c r="AJ34" s="18"/>
      <c r="AK34" s="18"/>
      <c r="AL34" s="18"/>
      <c r="AM34" s="18"/>
      <c r="AN34" s="18"/>
      <c r="AO34" s="6">
        <v>3558.2369129999997</v>
      </c>
      <c r="AP34" s="6">
        <v>0</v>
      </c>
    </row>
    <row r="35" spans="1:42" ht="14.1" customHeight="1" x14ac:dyDescent="0.2">
      <c r="A35" s="145">
        <v>42</v>
      </c>
      <c r="B35" s="144">
        <v>46</v>
      </c>
      <c r="C35" s="139"/>
      <c r="D35" s="10"/>
      <c r="E35" s="48">
        <v>13</v>
      </c>
      <c r="F35" s="43">
        <f t="shared" si="32"/>
        <v>33806.8989</v>
      </c>
      <c r="G35" s="20">
        <f t="shared" si="33"/>
        <v>22673.88</v>
      </c>
      <c r="H35" s="42">
        <v>1440</v>
      </c>
      <c r="I35" s="42">
        <v>1200</v>
      </c>
      <c r="J35" s="155">
        <f t="shared" si="14"/>
        <v>0</v>
      </c>
      <c r="K35" s="94">
        <f t="shared" si="30"/>
        <v>0</v>
      </c>
      <c r="L35" s="94">
        <f t="shared" si="1"/>
        <v>4706.7315750000007</v>
      </c>
      <c r="M35" s="57">
        <f t="shared" si="2"/>
        <v>63827.510475000003</v>
      </c>
      <c r="N35" s="43">
        <f t="shared" si="15"/>
        <v>2817.241575</v>
      </c>
      <c r="O35" s="20">
        <f t="shared" si="16"/>
        <v>1889.49</v>
      </c>
      <c r="P35" s="20">
        <f t="shared" si="17"/>
        <v>120</v>
      </c>
      <c r="Q35" s="20">
        <f t="shared" si="18"/>
        <v>100</v>
      </c>
      <c r="R35" s="158">
        <f t="shared" si="19"/>
        <v>0</v>
      </c>
      <c r="S35" s="158">
        <f t="shared" si="20"/>
        <v>0</v>
      </c>
      <c r="T35" s="44">
        <f t="shared" si="4"/>
        <v>4926.7315749999998</v>
      </c>
      <c r="U35" s="66">
        <f t="shared" si="21"/>
        <v>92.621640821917808</v>
      </c>
      <c r="V35" s="67">
        <f t="shared" si="22"/>
        <v>62.120219178082195</v>
      </c>
      <c r="W35" s="67">
        <f t="shared" si="23"/>
        <v>3.9452054794520546</v>
      </c>
      <c r="X35" s="67">
        <f t="shared" si="24"/>
        <v>3.2876712328767121</v>
      </c>
      <c r="Y35" s="160">
        <f t="shared" si="25"/>
        <v>0</v>
      </c>
      <c r="Z35" s="160">
        <f t="shared" si="26"/>
        <v>0</v>
      </c>
      <c r="AA35" s="103">
        <f t="shared" si="6"/>
        <v>161.97473671232876</v>
      </c>
      <c r="AB35" s="52">
        <f t="shared" si="7"/>
        <v>36.771340429687498</v>
      </c>
      <c r="AC35" s="19">
        <f t="shared" si="8"/>
        <v>44.125608515625004</v>
      </c>
      <c r="AD35" s="53">
        <f t="shared" si="9"/>
        <v>45.596462132812505</v>
      </c>
      <c r="AE35" s="52">
        <f t="shared" si="27"/>
        <v>36.771340429687498</v>
      </c>
      <c r="AF35" s="19">
        <f t="shared" si="10"/>
        <v>48.5381693671875</v>
      </c>
      <c r="AG35" s="53">
        <f t="shared" si="11"/>
        <v>50.450279069531256</v>
      </c>
      <c r="AH35" s="58">
        <f t="shared" si="12"/>
        <v>63.614418943359361</v>
      </c>
      <c r="AI35" s="53">
        <f t="shared" si="31"/>
        <v>63.614418943359361</v>
      </c>
      <c r="AJ35" s="18"/>
      <c r="AK35" s="18"/>
      <c r="AL35" s="18"/>
      <c r="AM35" s="18"/>
      <c r="AN35" s="18"/>
      <c r="AO35" s="6">
        <v>3638.4978959999994</v>
      </c>
      <c r="AP35" s="6">
        <v>0</v>
      </c>
    </row>
    <row r="36" spans="1:42" ht="14.1" customHeight="1" x14ac:dyDescent="0.2">
      <c r="A36" s="145">
        <v>44</v>
      </c>
      <c r="B36" s="144">
        <v>48</v>
      </c>
      <c r="C36" s="139"/>
      <c r="D36" s="10"/>
      <c r="E36" s="48">
        <v>14</v>
      </c>
      <c r="F36" s="43">
        <f t="shared" si="32"/>
        <v>34536.544199999997</v>
      </c>
      <c r="G36" s="20">
        <f t="shared" si="33"/>
        <v>22673.88</v>
      </c>
      <c r="H36" s="42">
        <v>1440</v>
      </c>
      <c r="I36" s="42">
        <v>1200</v>
      </c>
      <c r="J36" s="155">
        <f t="shared" si="14"/>
        <v>0</v>
      </c>
      <c r="K36" s="94">
        <f t="shared" si="30"/>
        <v>0</v>
      </c>
      <c r="L36" s="94">
        <f t="shared" si="1"/>
        <v>4767.5353499999992</v>
      </c>
      <c r="M36" s="57">
        <f t="shared" si="2"/>
        <v>64617.959549999992</v>
      </c>
      <c r="N36" s="43">
        <f t="shared" si="15"/>
        <v>2878.0453499999999</v>
      </c>
      <c r="O36" s="20">
        <f t="shared" si="16"/>
        <v>1889.49</v>
      </c>
      <c r="P36" s="20">
        <f t="shared" si="17"/>
        <v>120</v>
      </c>
      <c r="Q36" s="20">
        <f t="shared" si="18"/>
        <v>100</v>
      </c>
      <c r="R36" s="158">
        <f t="shared" si="19"/>
        <v>0</v>
      </c>
      <c r="S36" s="158">
        <f t="shared" si="20"/>
        <v>0</v>
      </c>
      <c r="T36" s="44">
        <f t="shared" si="4"/>
        <v>4987.5353500000001</v>
      </c>
      <c r="U36" s="66">
        <f t="shared" si="21"/>
        <v>94.62066904109588</v>
      </c>
      <c r="V36" s="67">
        <f t="shared" si="22"/>
        <v>62.120219178082195</v>
      </c>
      <c r="W36" s="67">
        <f t="shared" si="23"/>
        <v>3.9452054794520546</v>
      </c>
      <c r="X36" s="67">
        <f t="shared" si="24"/>
        <v>3.2876712328767121</v>
      </c>
      <c r="Y36" s="160">
        <f t="shared" si="25"/>
        <v>0</v>
      </c>
      <c r="Z36" s="160">
        <f t="shared" si="26"/>
        <v>0</v>
      </c>
      <c r="AA36" s="103">
        <f t="shared" si="6"/>
        <v>163.97376493150685</v>
      </c>
      <c r="AB36" s="52">
        <f t="shared" si="7"/>
        <v>37.246369921875001</v>
      </c>
      <c r="AC36" s="19">
        <f t="shared" si="8"/>
        <v>44.695643906249998</v>
      </c>
      <c r="AD36" s="53">
        <f t="shared" si="9"/>
        <v>46.185498703124999</v>
      </c>
      <c r="AE36" s="52">
        <f t="shared" si="27"/>
        <v>37.246369921875001</v>
      </c>
      <c r="AF36" s="19">
        <f t="shared" si="10"/>
        <v>49.165208296875001</v>
      </c>
      <c r="AG36" s="53">
        <f t="shared" si="11"/>
        <v>51.102019532812506</v>
      </c>
      <c r="AH36" s="58">
        <f t="shared" si="12"/>
        <v>64.436219964843744</v>
      </c>
      <c r="AI36" s="53">
        <f t="shared" si="31"/>
        <v>64.436219964843744</v>
      </c>
      <c r="AJ36" s="18"/>
      <c r="AK36" s="18"/>
      <c r="AL36" s="18"/>
      <c r="AM36" s="18"/>
      <c r="AN36" s="18"/>
      <c r="AO36" s="6">
        <v>3718.758879</v>
      </c>
      <c r="AP36" s="6">
        <v>0</v>
      </c>
    </row>
    <row r="37" spans="1:42" ht="14.1" customHeight="1" x14ac:dyDescent="0.2">
      <c r="A37" s="145">
        <v>46</v>
      </c>
      <c r="B37" s="144">
        <v>50</v>
      </c>
      <c r="C37" s="139"/>
      <c r="D37" s="10"/>
      <c r="E37" s="48">
        <v>15</v>
      </c>
      <c r="F37" s="43">
        <f t="shared" si="32"/>
        <v>35266.189499999993</v>
      </c>
      <c r="G37" s="20">
        <f t="shared" si="33"/>
        <v>22673.88</v>
      </c>
      <c r="H37" s="42">
        <v>1440</v>
      </c>
      <c r="I37" s="42">
        <v>1200</v>
      </c>
      <c r="J37" s="155">
        <f t="shared" si="14"/>
        <v>0</v>
      </c>
      <c r="K37" s="94">
        <f t="shared" si="30"/>
        <v>0</v>
      </c>
      <c r="L37" s="94">
        <f t="shared" si="1"/>
        <v>4828.3391249999995</v>
      </c>
      <c r="M37" s="57">
        <f t="shared" si="2"/>
        <v>65408.408624999996</v>
      </c>
      <c r="N37" s="43">
        <f t="shared" si="15"/>
        <v>2938.8491249999993</v>
      </c>
      <c r="O37" s="20">
        <f t="shared" si="16"/>
        <v>1889.49</v>
      </c>
      <c r="P37" s="20">
        <f t="shared" si="17"/>
        <v>120</v>
      </c>
      <c r="Q37" s="20">
        <f t="shared" si="18"/>
        <v>100</v>
      </c>
      <c r="R37" s="158">
        <f t="shared" si="19"/>
        <v>0</v>
      </c>
      <c r="S37" s="158">
        <f t="shared" si="20"/>
        <v>0</v>
      </c>
      <c r="T37" s="44">
        <f t="shared" si="4"/>
        <v>5048.3391249999995</v>
      </c>
      <c r="U37" s="66">
        <f t="shared" si="21"/>
        <v>96.619697260273952</v>
      </c>
      <c r="V37" s="67">
        <f t="shared" si="22"/>
        <v>62.120219178082195</v>
      </c>
      <c r="W37" s="67">
        <f t="shared" si="23"/>
        <v>3.9452054794520546</v>
      </c>
      <c r="X37" s="67">
        <f t="shared" si="24"/>
        <v>3.2876712328767121</v>
      </c>
      <c r="Y37" s="160">
        <f t="shared" si="25"/>
        <v>0</v>
      </c>
      <c r="Z37" s="160">
        <f t="shared" si="26"/>
        <v>0</v>
      </c>
      <c r="AA37" s="103">
        <f t="shared" si="6"/>
        <v>165.97279315068491</v>
      </c>
      <c r="AB37" s="52">
        <f t="shared" si="7"/>
        <v>37.721399414062496</v>
      </c>
      <c r="AC37" s="19">
        <f t="shared" si="8"/>
        <v>45.265679296874993</v>
      </c>
      <c r="AD37" s="53">
        <f t="shared" si="9"/>
        <v>46.774535273437493</v>
      </c>
      <c r="AE37" s="52">
        <f t="shared" si="27"/>
        <v>37.721399414062496</v>
      </c>
      <c r="AF37" s="19">
        <f t="shared" si="10"/>
        <v>49.792247226562488</v>
      </c>
      <c r="AG37" s="53">
        <f t="shared" si="11"/>
        <v>51.753759996093748</v>
      </c>
      <c r="AH37" s="58">
        <f t="shared" si="12"/>
        <v>65.25802098632812</v>
      </c>
      <c r="AI37" s="53">
        <f t="shared" si="31"/>
        <v>65.25802098632812</v>
      </c>
      <c r="AJ37" s="18"/>
      <c r="AK37" s="18"/>
      <c r="AL37" s="18"/>
      <c r="AM37" s="18"/>
      <c r="AN37" s="18"/>
      <c r="AO37" s="6">
        <v>3799.0198619999996</v>
      </c>
      <c r="AP37" s="6">
        <v>0</v>
      </c>
    </row>
    <row r="38" spans="1:42" ht="14.1" customHeight="1" x14ac:dyDescent="0.2">
      <c r="A38" s="145">
        <v>48</v>
      </c>
      <c r="B38" s="144">
        <v>52</v>
      </c>
      <c r="C38" s="139"/>
      <c r="D38" s="10"/>
      <c r="E38" s="48">
        <v>16</v>
      </c>
      <c r="F38" s="43">
        <f t="shared" si="32"/>
        <v>35995.834799999997</v>
      </c>
      <c r="G38" s="20">
        <f t="shared" si="33"/>
        <v>22673.88</v>
      </c>
      <c r="H38" s="42">
        <v>1440</v>
      </c>
      <c r="I38" s="42">
        <v>1200</v>
      </c>
      <c r="J38" s="155">
        <f t="shared" si="14"/>
        <v>0</v>
      </c>
      <c r="K38" s="94">
        <f t="shared" si="30"/>
        <v>0</v>
      </c>
      <c r="L38" s="94">
        <f t="shared" si="1"/>
        <v>4889.1428999999998</v>
      </c>
      <c r="M38" s="57">
        <f t="shared" si="2"/>
        <v>66198.857700000008</v>
      </c>
      <c r="N38" s="43">
        <f t="shared" si="15"/>
        <v>2999.6528999999996</v>
      </c>
      <c r="O38" s="20">
        <f t="shared" si="16"/>
        <v>1889.49</v>
      </c>
      <c r="P38" s="20">
        <f t="shared" si="17"/>
        <v>120</v>
      </c>
      <c r="Q38" s="20">
        <f t="shared" si="18"/>
        <v>100</v>
      </c>
      <c r="R38" s="158">
        <f t="shared" si="19"/>
        <v>0</v>
      </c>
      <c r="S38" s="158">
        <f t="shared" si="20"/>
        <v>0</v>
      </c>
      <c r="T38" s="44">
        <f t="shared" si="4"/>
        <v>5109.1428999999998</v>
      </c>
      <c r="U38" s="66">
        <f t="shared" si="21"/>
        <v>98.618725479452053</v>
      </c>
      <c r="V38" s="67">
        <f t="shared" si="22"/>
        <v>62.120219178082195</v>
      </c>
      <c r="W38" s="67">
        <f t="shared" si="23"/>
        <v>3.9452054794520546</v>
      </c>
      <c r="X38" s="67">
        <f t="shared" si="24"/>
        <v>3.2876712328767121</v>
      </c>
      <c r="Y38" s="160">
        <f t="shared" si="25"/>
        <v>0</v>
      </c>
      <c r="Z38" s="160">
        <f t="shared" si="26"/>
        <v>0</v>
      </c>
      <c r="AA38" s="103">
        <f t="shared" si="6"/>
        <v>167.97182136986302</v>
      </c>
      <c r="AB38" s="52">
        <f t="shared" si="7"/>
        <v>38.196428906249999</v>
      </c>
      <c r="AC38" s="19">
        <f t="shared" si="8"/>
        <v>45.835714687500001</v>
      </c>
      <c r="AD38" s="53">
        <f t="shared" si="9"/>
        <v>47.363571843750002</v>
      </c>
      <c r="AE38" s="52">
        <f t="shared" si="27"/>
        <v>38.196428906249999</v>
      </c>
      <c r="AF38" s="19">
        <f t="shared" si="10"/>
        <v>50.419286156249996</v>
      </c>
      <c r="AG38" s="53">
        <f t="shared" si="11"/>
        <v>52.405500459374998</v>
      </c>
      <c r="AH38" s="58">
        <f t="shared" si="12"/>
        <v>66.079822007812496</v>
      </c>
      <c r="AI38" s="53">
        <f t="shared" si="31"/>
        <v>66.079822007812496</v>
      </c>
      <c r="AJ38" s="18"/>
      <c r="AK38" s="18"/>
      <c r="AL38" s="18"/>
      <c r="AM38" s="18"/>
      <c r="AN38" s="18"/>
      <c r="AO38" s="6">
        <v>3879.2808449999993</v>
      </c>
      <c r="AP38" s="6">
        <v>0</v>
      </c>
    </row>
    <row r="39" spans="1:42" ht="14.1" customHeight="1" thickBot="1" x14ac:dyDescent="0.25">
      <c r="A39" s="146">
        <v>50</v>
      </c>
      <c r="B39" s="147">
        <v>54</v>
      </c>
      <c r="C39" s="140"/>
      <c r="D39" s="141"/>
      <c r="E39" s="142">
        <v>17</v>
      </c>
      <c r="F39" s="45">
        <f t="shared" si="32"/>
        <v>36725.480100000001</v>
      </c>
      <c r="G39" s="46">
        <f t="shared" si="33"/>
        <v>22673.88</v>
      </c>
      <c r="H39" s="51">
        <v>1440</v>
      </c>
      <c r="I39" s="51">
        <v>1200</v>
      </c>
      <c r="J39" s="156">
        <f t="shared" si="14"/>
        <v>0</v>
      </c>
      <c r="K39" s="95">
        <f t="shared" si="30"/>
        <v>0</v>
      </c>
      <c r="L39" s="95">
        <f t="shared" si="1"/>
        <v>4949.9466750000001</v>
      </c>
      <c r="M39" s="70">
        <f t="shared" si="2"/>
        <v>66989.306775000005</v>
      </c>
      <c r="N39" s="45">
        <f t="shared" si="15"/>
        <v>3060.4566749999999</v>
      </c>
      <c r="O39" s="46">
        <f t="shared" si="16"/>
        <v>1889.49</v>
      </c>
      <c r="P39" s="46">
        <f t="shared" si="17"/>
        <v>120</v>
      </c>
      <c r="Q39" s="46">
        <f t="shared" si="18"/>
        <v>100</v>
      </c>
      <c r="R39" s="159">
        <f t="shared" si="19"/>
        <v>0</v>
      </c>
      <c r="S39" s="159">
        <f t="shared" si="20"/>
        <v>0</v>
      </c>
      <c r="T39" s="47">
        <f t="shared" si="4"/>
        <v>5169.9466750000001</v>
      </c>
      <c r="U39" s="68">
        <f t="shared" si="21"/>
        <v>100.61775369863014</v>
      </c>
      <c r="V39" s="69">
        <f t="shared" si="22"/>
        <v>62.120219178082195</v>
      </c>
      <c r="W39" s="69">
        <f t="shared" si="23"/>
        <v>3.9452054794520546</v>
      </c>
      <c r="X39" s="69">
        <f t="shared" si="24"/>
        <v>3.2876712328767121</v>
      </c>
      <c r="Y39" s="161">
        <f t="shared" si="25"/>
        <v>0</v>
      </c>
      <c r="Z39" s="161">
        <f t="shared" si="26"/>
        <v>0</v>
      </c>
      <c r="AA39" s="104">
        <f t="shared" si="6"/>
        <v>169.97084958904108</v>
      </c>
      <c r="AB39" s="54">
        <f t="shared" si="7"/>
        <v>38.671458398437501</v>
      </c>
      <c r="AC39" s="55">
        <f t="shared" si="8"/>
        <v>46.405750078124996</v>
      </c>
      <c r="AD39" s="56">
        <f t="shared" si="9"/>
        <v>47.952608414062503</v>
      </c>
      <c r="AE39" s="54">
        <f t="shared" si="27"/>
        <v>38.671458398437501</v>
      </c>
      <c r="AF39" s="55">
        <f t="shared" si="10"/>
        <v>51.046325085937497</v>
      </c>
      <c r="AG39" s="56">
        <f t="shared" si="11"/>
        <v>53.057240922656248</v>
      </c>
      <c r="AH39" s="64">
        <f t="shared" si="12"/>
        <v>66.901623029296871</v>
      </c>
      <c r="AI39" s="56">
        <f t="shared" si="31"/>
        <v>66.901623029296871</v>
      </c>
      <c r="AJ39" s="18"/>
      <c r="AK39" s="18"/>
      <c r="AL39" s="18"/>
      <c r="AM39" s="18"/>
      <c r="AN39" s="18"/>
      <c r="AO39" s="6">
        <v>3959.5418279999994</v>
      </c>
      <c r="AP39" s="6">
        <v>0</v>
      </c>
    </row>
  </sheetData>
  <mergeCells count="47">
    <mergeCell ref="AI11:AI12"/>
    <mergeCell ref="AO11:AP11"/>
    <mergeCell ref="AB11:AB12"/>
    <mergeCell ref="AC11:AC12"/>
    <mergeCell ref="AD11:AD12"/>
    <mergeCell ref="AE11:AE12"/>
    <mergeCell ref="AF11:AF12"/>
    <mergeCell ref="AG11:AG12"/>
    <mergeCell ref="AE10:AG10"/>
    <mergeCell ref="AH10:AI10"/>
    <mergeCell ref="F11:F12"/>
    <mergeCell ref="G11:G12"/>
    <mergeCell ref="H11:H12"/>
    <mergeCell ref="I11:I12"/>
    <mergeCell ref="M11:M12"/>
    <mergeCell ref="N11:N12"/>
    <mergeCell ref="O11:O12"/>
    <mergeCell ref="U10:AA10"/>
    <mergeCell ref="U11:U12"/>
    <mergeCell ref="V11:V12"/>
    <mergeCell ref="W11:W12"/>
    <mergeCell ref="X11:X12"/>
    <mergeCell ref="Z11:Z12"/>
    <mergeCell ref="AH11:AH12"/>
    <mergeCell ref="AB10:AD10"/>
    <mergeCell ref="AA11:AA12"/>
    <mergeCell ref="Q7:V7"/>
    <mergeCell ref="G8:N8"/>
    <mergeCell ref="Q8:V8"/>
    <mergeCell ref="G7:N7"/>
    <mergeCell ref="F10:M10"/>
    <mergeCell ref="N10:T10"/>
    <mergeCell ref="P11:P12"/>
    <mergeCell ref="Q11:Q12"/>
    <mergeCell ref="S11:S12"/>
    <mergeCell ref="T11:T12"/>
    <mergeCell ref="L11:L12"/>
    <mergeCell ref="R11:R12"/>
    <mergeCell ref="Y11:Y12"/>
    <mergeCell ref="R5:T5"/>
    <mergeCell ref="A11:A12"/>
    <mergeCell ref="B11:B12"/>
    <mergeCell ref="A10:B10"/>
    <mergeCell ref="C7:F8"/>
    <mergeCell ref="C10:C12"/>
    <mergeCell ref="D10:D12"/>
    <mergeCell ref="E10:E12"/>
  </mergeCells>
  <dataValidations count="3">
    <dataValidation type="list" allowBlank="1" showInputMessage="1" showErrorMessage="1" sqref="AE8:AF8" xr:uid="{3E4CA384-CFA5-4901-9FCC-72C610FE8766}">
      <formula1>"FACHLEHRER - DOCENTE TECNICO PRATICO,MUSIKSCHULLEHRER - DOCENTE DI MUSICA,LEHRER MIT 3 JAHE HS - DOCENTE 3 ANNI LAUREA,LEHRER 5 JAHRE HS - DOCENTE 5 ANNI DI LAUREA,PRAXISLEHRER - INSEGNATE APPLICAZIONE TECHNICA,"</formula1>
    </dataValidation>
    <dataValidation type="list" allowBlank="1" showInputMessage="1" showErrorMessage="1" sqref="K12" xr:uid="{623CF635-F25E-4897-8D85-AC04742D8DCD}">
      <formula1>"NO-NEIN,SI-JA,"</formula1>
    </dataValidation>
    <dataValidation type="list" allowBlank="1" showInputMessage="1" showErrorMessage="1" sqref="J12" xr:uid="{069E3D70-AC5D-4BBE-8C9B-B056C2241A89}">
      <formula1>"B2 (ex B),B1 (ex C),NO-NEIN,"</formula1>
    </dataValidation>
  </dataValidations>
  <pageMargins left="0.39370078740157483" right="0" top="0" bottom="0.39370078740157483" header="0.15748031496062992" footer="0.15748031496062992"/>
  <pageSetup paperSize="9" orientation="portrait" r:id="rId1"/>
  <headerFooter alignWithMargins="0">
    <oddFooter>&amp;L&amp;8&amp;A&amp;R&amp;8Version/e &amp;D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D4730-6C8C-4D47-AD86-CF50482A406D}">
  <dimension ref="A2:AS40"/>
  <sheetViews>
    <sheetView zoomScale="115" zoomScaleNormal="115" workbookViewId="0">
      <selection activeCell="C3" sqref="C3"/>
    </sheetView>
  </sheetViews>
  <sheetFormatPr baseColWidth="10" defaultColWidth="9.140625" defaultRowHeight="11.25" x14ac:dyDescent="0.2"/>
  <cols>
    <col min="1" max="1" width="10.7109375" style="7" customWidth="1"/>
    <col min="2" max="2" width="10.28515625" style="131" customWidth="1"/>
    <col min="3" max="3" width="11.28515625" style="6" bestFit="1" customWidth="1"/>
    <col min="4" max="4" width="6.28515625" style="7" bestFit="1" customWidth="1"/>
    <col min="5" max="5" width="5.85546875" style="7" bestFit="1" customWidth="1"/>
    <col min="6" max="7" width="9" style="6" bestFit="1" customWidth="1"/>
    <col min="8" max="8" width="12.28515625" style="6" bestFit="1" customWidth="1"/>
    <col min="9" max="9" width="15.28515625" style="6" bestFit="1" customWidth="1"/>
    <col min="10" max="10" width="12.85546875" style="132" customWidth="1"/>
    <col min="11" max="11" width="14" style="6" customWidth="1"/>
    <col min="12" max="12" width="11.7109375" style="6" customWidth="1"/>
    <col min="13" max="13" width="11.85546875" style="132" customWidth="1"/>
    <col min="14" max="14" width="13.140625" style="6" customWidth="1"/>
    <col min="15" max="15" width="9.85546875" style="6" customWidth="1"/>
    <col min="16" max="16" width="9.28515625" style="6" customWidth="1"/>
    <col min="17" max="17" width="12.42578125" style="6" customWidth="1"/>
    <col min="18" max="18" width="16" style="6" customWidth="1"/>
    <col min="19" max="19" width="12" style="132" customWidth="1"/>
    <col min="20" max="21" width="12" style="6" customWidth="1"/>
    <col min="22" max="22" width="12.85546875" style="6" customWidth="1"/>
    <col min="23" max="23" width="8.28515625" style="6" bestFit="1" customWidth="1"/>
    <col min="24" max="24" width="11.7109375" style="6" customWidth="1"/>
    <col min="25" max="25" width="13.85546875" style="6" customWidth="1"/>
    <col min="26" max="26" width="16.42578125" style="6" customWidth="1"/>
    <col min="27" max="27" width="13.140625" style="132" customWidth="1"/>
    <col min="28" max="29" width="12.7109375" style="6" customWidth="1"/>
    <col min="30" max="30" width="11.7109375" style="6" customWidth="1"/>
    <col min="31" max="33" width="9.140625" style="6"/>
    <col min="34" max="34" width="8.28515625" style="6" bestFit="1" customWidth="1"/>
    <col min="35" max="35" width="8.5703125" style="6" bestFit="1" customWidth="1"/>
    <col min="36" max="36" width="9.28515625" style="6" customWidth="1"/>
    <col min="37" max="37" width="14.7109375" style="6" customWidth="1"/>
    <col min="38" max="38" width="17.42578125" style="6" customWidth="1"/>
    <col min="39" max="41" width="9.28515625" style="6" customWidth="1"/>
    <col min="42" max="42" width="7.7109375" style="6" customWidth="1"/>
    <col min="43" max="43" width="9.28515625" style="6" hidden="1" customWidth="1"/>
    <col min="44" max="44" width="0.42578125" style="6" hidden="1" customWidth="1"/>
    <col min="45" max="45" width="9.140625" style="6" hidden="1" customWidth="1"/>
    <col min="46" max="16384" width="9.140625" style="6"/>
  </cols>
  <sheetData>
    <row r="2" spans="1:45" ht="60" customHeight="1" x14ac:dyDescent="0.2">
      <c r="C2" s="7"/>
      <c r="F2" s="7"/>
      <c r="G2" s="7"/>
      <c r="H2" s="128" t="s">
        <v>0</v>
      </c>
      <c r="I2" s="88"/>
      <c r="J2" s="88"/>
      <c r="K2" s="88"/>
      <c r="L2" s="88"/>
      <c r="M2" s="88"/>
      <c r="N2" s="88"/>
      <c r="O2" s="88"/>
      <c r="P2" s="88"/>
      <c r="Q2" s="7"/>
      <c r="R2" s="7"/>
      <c r="S2" s="157"/>
      <c r="T2" s="7"/>
      <c r="U2" s="7"/>
      <c r="V2" s="7"/>
      <c r="W2" s="92"/>
      <c r="X2" s="92"/>
      <c r="Y2" s="92"/>
      <c r="Z2" s="92"/>
      <c r="AA2" s="92"/>
      <c r="AB2" s="92"/>
      <c r="AC2" s="92"/>
      <c r="AD2" s="7"/>
      <c r="AE2" s="7"/>
      <c r="AF2" s="7"/>
      <c r="AG2" s="7"/>
    </row>
    <row r="3" spans="1:45" ht="18.75" customHeight="1" x14ac:dyDescent="0.2">
      <c r="C3" s="7"/>
      <c r="F3" s="7"/>
      <c r="G3" s="89"/>
      <c r="H3" s="93" t="s">
        <v>30</v>
      </c>
      <c r="I3" s="91">
        <v>46023</v>
      </c>
      <c r="J3" s="91"/>
      <c r="K3" s="89"/>
      <c r="L3" s="89"/>
      <c r="M3" s="89"/>
      <c r="N3" s="90"/>
      <c r="O3" s="89"/>
      <c r="P3" s="89"/>
      <c r="Q3" s="89"/>
      <c r="R3" s="89"/>
      <c r="S3" s="89"/>
      <c r="T3" s="89"/>
      <c r="U3" s="89"/>
      <c r="V3" s="89"/>
      <c r="W3" s="92"/>
      <c r="X3" s="92"/>
      <c r="Y3" s="92"/>
      <c r="Z3" s="92"/>
      <c r="AA3" s="92"/>
      <c r="AB3" s="92"/>
      <c r="AC3" s="92"/>
      <c r="AD3" s="7"/>
    </row>
    <row r="4" spans="1:45" ht="18.75" customHeight="1" thickBot="1" x14ac:dyDescent="0.25">
      <c r="C4" s="7"/>
      <c r="F4" s="7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1"/>
      <c r="V4" s="71"/>
      <c r="W4" s="7"/>
      <c r="X4" s="7"/>
      <c r="Y4" s="7"/>
      <c r="Z4" s="7"/>
      <c r="AA4" s="131"/>
      <c r="AB4" s="7"/>
      <c r="AC4" s="7"/>
      <c r="AD4" s="7"/>
    </row>
    <row r="5" spans="1:45" s="12" customFormat="1" ht="15.75" customHeight="1" thickBot="1" x14ac:dyDescent="0.25">
      <c r="A5" s="11"/>
      <c r="B5" s="135"/>
      <c r="C5" s="11"/>
      <c r="D5" s="11"/>
      <c r="E5" s="11"/>
      <c r="F5" s="11"/>
      <c r="G5" s="7"/>
      <c r="H5" s="7"/>
      <c r="I5" s="7"/>
      <c r="J5" s="131"/>
      <c r="K5" s="7"/>
      <c r="L5" s="7"/>
      <c r="M5" s="131"/>
      <c r="N5" s="7"/>
      <c r="O5" s="7"/>
      <c r="P5" s="7"/>
      <c r="Q5" s="7"/>
      <c r="R5" s="127"/>
      <c r="S5" s="180" t="s">
        <v>78</v>
      </c>
      <c r="T5" s="181"/>
      <c r="U5" s="182"/>
      <c r="X5" s="7"/>
      <c r="Y5" s="7"/>
      <c r="Z5" s="7"/>
      <c r="AA5" s="131"/>
      <c r="AB5" s="7"/>
      <c r="AC5" s="7"/>
      <c r="AD5" s="7"/>
      <c r="AE5" s="7"/>
      <c r="AF5" s="7"/>
    </row>
    <row r="6" spans="1:45" s="12" customFormat="1" ht="16.5" customHeight="1" thickBot="1" x14ac:dyDescent="0.25">
      <c r="A6" s="11"/>
      <c r="B6" s="135"/>
      <c r="C6" s="11"/>
      <c r="D6" s="11"/>
      <c r="E6" s="11"/>
      <c r="F6" s="11"/>
      <c r="G6" s="7"/>
      <c r="H6" s="7"/>
      <c r="I6" s="7"/>
      <c r="J6" s="131"/>
      <c r="K6" s="7"/>
      <c r="L6" s="7"/>
      <c r="M6" s="131"/>
      <c r="N6" s="7"/>
      <c r="O6" s="7"/>
      <c r="P6" s="7"/>
      <c r="Q6" s="7"/>
      <c r="R6" s="7"/>
      <c r="S6" s="131"/>
      <c r="T6" s="7"/>
      <c r="U6" s="7"/>
      <c r="V6" s="7"/>
      <c r="W6" s="7"/>
      <c r="X6" s="7"/>
      <c r="Y6" s="7"/>
      <c r="Z6" s="7"/>
      <c r="AA6" s="131"/>
      <c r="AB6" s="7"/>
      <c r="AC6" s="7"/>
      <c r="AD6" s="7"/>
      <c r="AE6" s="7"/>
      <c r="AF6" s="7"/>
    </row>
    <row r="7" spans="1:45" ht="22.5" customHeight="1" x14ac:dyDescent="0.2">
      <c r="C7" s="228" t="s">
        <v>38</v>
      </c>
      <c r="D7" s="229"/>
      <c r="E7" s="229"/>
      <c r="F7" s="230"/>
      <c r="G7" s="234" t="s">
        <v>63</v>
      </c>
      <c r="H7" s="235"/>
      <c r="I7" s="235"/>
      <c r="J7" s="235"/>
      <c r="K7" s="235"/>
      <c r="L7" s="235"/>
      <c r="M7" s="235"/>
      <c r="N7" s="235"/>
      <c r="O7" s="236"/>
      <c r="R7" s="174" t="s">
        <v>76</v>
      </c>
      <c r="S7" s="175"/>
      <c r="T7" s="175"/>
      <c r="U7" s="176"/>
      <c r="V7" s="164"/>
      <c r="W7" s="164"/>
      <c r="X7" s="164"/>
      <c r="Y7" s="7"/>
      <c r="Z7" s="7"/>
      <c r="AA7" s="131"/>
      <c r="AB7" s="7"/>
      <c r="AC7" s="7"/>
      <c r="AG7" s="12"/>
      <c r="AH7" s="12"/>
      <c r="AI7" s="12"/>
      <c r="AJ7" s="12"/>
    </row>
    <row r="8" spans="1:45" ht="21" customHeight="1" thickBot="1" x14ac:dyDescent="0.25">
      <c r="C8" s="231"/>
      <c r="D8" s="232"/>
      <c r="E8" s="232"/>
      <c r="F8" s="233"/>
      <c r="G8" s="237" t="s">
        <v>62</v>
      </c>
      <c r="H8" s="238"/>
      <c r="I8" s="238"/>
      <c r="J8" s="238"/>
      <c r="K8" s="238"/>
      <c r="L8" s="238"/>
      <c r="M8" s="238"/>
      <c r="N8" s="238"/>
      <c r="O8" s="239"/>
      <c r="R8" s="177" t="s">
        <v>77</v>
      </c>
      <c r="S8" s="178"/>
      <c r="T8" s="178"/>
      <c r="U8" s="179"/>
      <c r="V8" s="164"/>
      <c r="W8" s="164"/>
      <c r="X8" s="164"/>
      <c r="Y8" s="27">
        <f>Data!H12</f>
        <v>35.64</v>
      </c>
      <c r="AG8" s="12"/>
      <c r="AH8" s="12"/>
      <c r="AI8" s="12"/>
      <c r="AJ8" s="12"/>
    </row>
    <row r="9" spans="1:45" ht="15" customHeight="1" thickBot="1" x14ac:dyDescent="0.25">
      <c r="C9" s="7"/>
      <c r="F9" s="28"/>
      <c r="G9" s="38"/>
      <c r="H9" s="38"/>
      <c r="I9" s="38"/>
      <c r="J9" s="38"/>
      <c r="K9" s="38"/>
      <c r="L9" s="38"/>
      <c r="M9" s="38"/>
      <c r="N9" s="39"/>
      <c r="O9" s="40">
        <f>12</f>
        <v>12</v>
      </c>
      <c r="P9" s="7"/>
      <c r="Q9" s="7"/>
      <c r="R9" s="7"/>
      <c r="S9" s="131"/>
      <c r="T9" s="7"/>
      <c r="U9" s="7"/>
      <c r="V9" s="16"/>
      <c r="W9" s="40">
        <v>365</v>
      </c>
      <c r="X9" s="16"/>
      <c r="Y9" s="16"/>
      <c r="Z9" s="16"/>
      <c r="AA9" s="16"/>
      <c r="AB9" s="16"/>
      <c r="AC9" s="16"/>
      <c r="AD9" s="16">
        <v>365</v>
      </c>
      <c r="AE9" s="97"/>
      <c r="AF9" s="96" t="s">
        <v>51</v>
      </c>
      <c r="AG9" s="96"/>
      <c r="AH9" s="96"/>
      <c r="AI9" s="96"/>
      <c r="AJ9" s="96" t="s">
        <v>30</v>
      </c>
      <c r="AK9" s="98">
        <v>46266</v>
      </c>
      <c r="AL9" s="97"/>
    </row>
    <row r="10" spans="1:45" s="8" customFormat="1" ht="26.25" customHeight="1" thickBot="1" x14ac:dyDescent="0.25">
      <c r="A10" s="183" t="s">
        <v>83</v>
      </c>
      <c r="B10" s="184"/>
      <c r="C10" s="203" t="s">
        <v>1</v>
      </c>
      <c r="D10" s="206" t="s">
        <v>2</v>
      </c>
      <c r="E10" s="209" t="s">
        <v>3</v>
      </c>
      <c r="F10" s="212" t="s">
        <v>6</v>
      </c>
      <c r="G10" s="213"/>
      <c r="H10" s="213"/>
      <c r="I10" s="213"/>
      <c r="J10" s="213"/>
      <c r="K10" s="213"/>
      <c r="L10" s="213"/>
      <c r="M10" s="213"/>
      <c r="N10" s="214"/>
      <c r="O10" s="215" t="s">
        <v>59</v>
      </c>
      <c r="P10" s="215"/>
      <c r="Q10" s="215"/>
      <c r="R10" s="215"/>
      <c r="S10" s="215"/>
      <c r="T10" s="215"/>
      <c r="U10" s="215"/>
      <c r="V10" s="216"/>
      <c r="W10" s="223" t="str">
        <f>CONCATENATE("GIORNALIERO - TÄGLICH  
(",W9," giorni/Tage)")</f>
        <v>GIORNALIERO - TÄGLICH  
(365 giorni/Tage)</v>
      </c>
      <c r="X10" s="215"/>
      <c r="Y10" s="215"/>
      <c r="Z10" s="215"/>
      <c r="AA10" s="215"/>
      <c r="AB10" s="215"/>
      <c r="AC10" s="215"/>
      <c r="AD10" s="216"/>
      <c r="AE10" s="196" t="s">
        <v>55</v>
      </c>
      <c r="AF10" s="197"/>
      <c r="AG10" s="198"/>
      <c r="AH10" s="196" t="s">
        <v>56</v>
      </c>
      <c r="AI10" s="197"/>
      <c r="AJ10" s="250"/>
      <c r="AK10" s="196" t="s">
        <v>51</v>
      </c>
      <c r="AL10" s="198"/>
      <c r="AM10" s="82"/>
      <c r="AN10" s="82"/>
      <c r="AO10" s="82"/>
      <c r="AP10" s="82"/>
      <c r="AQ10" s="82"/>
    </row>
    <row r="11" spans="1:45" s="8" customFormat="1" ht="36.75" customHeight="1" x14ac:dyDescent="0.2">
      <c r="A11" s="185" t="s">
        <v>81</v>
      </c>
      <c r="B11" s="187" t="s">
        <v>82</v>
      </c>
      <c r="C11" s="204"/>
      <c r="D11" s="207"/>
      <c r="E11" s="210"/>
      <c r="F11" s="252" t="s">
        <v>4</v>
      </c>
      <c r="G11" s="217" t="s">
        <v>5</v>
      </c>
      <c r="H11" s="217" t="s">
        <v>61</v>
      </c>
      <c r="I11" s="217" t="s">
        <v>60</v>
      </c>
      <c r="J11" s="154" t="s">
        <v>85</v>
      </c>
      <c r="K11" s="86" t="s">
        <v>84</v>
      </c>
      <c r="L11" s="86" t="s">
        <v>73</v>
      </c>
      <c r="M11" s="226" t="s">
        <v>80</v>
      </c>
      <c r="N11" s="224" t="s">
        <v>9</v>
      </c>
      <c r="O11" s="221" t="s">
        <v>4</v>
      </c>
      <c r="P11" s="217" t="s">
        <v>5</v>
      </c>
      <c r="Q11" s="217" t="s">
        <v>61</v>
      </c>
      <c r="R11" s="217" t="s">
        <v>60</v>
      </c>
      <c r="S11" s="194" t="s">
        <v>85</v>
      </c>
      <c r="T11" s="191" t="s">
        <v>84</v>
      </c>
      <c r="U11" s="191" t="s">
        <v>73</v>
      </c>
      <c r="V11" s="219" t="s">
        <v>9</v>
      </c>
      <c r="W11" s="248" t="s">
        <v>4</v>
      </c>
      <c r="X11" s="192" t="s">
        <v>5</v>
      </c>
      <c r="Y11" s="192" t="s">
        <v>61</v>
      </c>
      <c r="Z11" s="192" t="s">
        <v>60</v>
      </c>
      <c r="AA11" s="194" t="s">
        <v>85</v>
      </c>
      <c r="AB11" s="189" t="s">
        <v>84</v>
      </c>
      <c r="AC11" s="189" t="s">
        <v>70</v>
      </c>
      <c r="AD11" s="251" t="s">
        <v>9</v>
      </c>
      <c r="AE11" s="240" t="s">
        <v>52</v>
      </c>
      <c r="AF11" s="242" t="s">
        <v>53</v>
      </c>
      <c r="AG11" s="244" t="s">
        <v>54</v>
      </c>
      <c r="AH11" s="240" t="s">
        <v>52</v>
      </c>
      <c r="AI11" s="242" t="s">
        <v>53</v>
      </c>
      <c r="AJ11" s="246" t="s">
        <v>54</v>
      </c>
      <c r="AK11" s="199" t="s">
        <v>57</v>
      </c>
      <c r="AL11" s="201" t="s">
        <v>58</v>
      </c>
      <c r="AM11" s="83"/>
      <c r="AN11" s="83"/>
      <c r="AO11" s="83"/>
      <c r="AP11" s="83"/>
      <c r="AQ11" s="83"/>
      <c r="AR11" s="227" t="s">
        <v>70</v>
      </c>
      <c r="AS11" s="227"/>
    </row>
    <row r="12" spans="1:45" s="9" customFormat="1" ht="16.5" customHeight="1" thickBot="1" x14ac:dyDescent="0.25">
      <c r="A12" s="186"/>
      <c r="B12" s="188"/>
      <c r="C12" s="205"/>
      <c r="D12" s="208"/>
      <c r="E12" s="211"/>
      <c r="F12" s="205"/>
      <c r="G12" s="218"/>
      <c r="H12" s="218"/>
      <c r="I12" s="218"/>
      <c r="J12" s="129" t="s">
        <v>86</v>
      </c>
      <c r="K12" s="129" t="s">
        <v>74</v>
      </c>
      <c r="L12" s="129" t="s">
        <v>74</v>
      </c>
      <c r="M12" s="193"/>
      <c r="N12" s="225"/>
      <c r="O12" s="222"/>
      <c r="P12" s="218"/>
      <c r="Q12" s="218"/>
      <c r="R12" s="218"/>
      <c r="S12" s="195"/>
      <c r="T12" s="190"/>
      <c r="U12" s="190"/>
      <c r="V12" s="220"/>
      <c r="W12" s="249"/>
      <c r="X12" s="193"/>
      <c r="Y12" s="193"/>
      <c r="Z12" s="193"/>
      <c r="AA12" s="195"/>
      <c r="AB12" s="190"/>
      <c r="AC12" s="190"/>
      <c r="AD12" s="220"/>
      <c r="AE12" s="241"/>
      <c r="AF12" s="243"/>
      <c r="AG12" s="245"/>
      <c r="AH12" s="241"/>
      <c r="AI12" s="243"/>
      <c r="AJ12" s="247"/>
      <c r="AK12" s="200"/>
      <c r="AL12" s="202"/>
      <c r="AM12" s="83"/>
      <c r="AN12" s="83"/>
      <c r="AO12" s="83"/>
      <c r="AP12" s="83"/>
      <c r="AQ12" s="83"/>
      <c r="AR12" s="65" t="s">
        <v>71</v>
      </c>
      <c r="AS12" s="65" t="s">
        <v>72</v>
      </c>
    </row>
    <row r="13" spans="1:45" ht="14.1" customHeight="1" x14ac:dyDescent="0.2">
      <c r="A13" s="136"/>
      <c r="B13" s="148"/>
      <c r="C13" s="136" t="s">
        <v>7</v>
      </c>
      <c r="D13" s="111">
        <v>0</v>
      </c>
      <c r="E13" s="112">
        <v>0</v>
      </c>
      <c r="F13" s="113">
        <v>15341.14</v>
      </c>
      <c r="G13" s="114">
        <v>22673.88</v>
      </c>
      <c r="H13" s="114">
        <v>1440</v>
      </c>
      <c r="I13" s="114">
        <v>1200</v>
      </c>
      <c r="J13" s="165">
        <f>IF($J$12="NO-NEIN",-1080,IF($J$12="B2 (ex B)",-540,IF($J$12=";C1 (ex A)",0,0)))</f>
        <v>0</v>
      </c>
      <c r="K13" s="115">
        <f>IF($L$12="NO-NEIN",AR13,IF($L$12="SI-JA",AQ13,0))</f>
        <v>1687.5253999999998</v>
      </c>
      <c r="L13" s="115">
        <f>IF($L$12="NO-NEIN",AS13,IF($L$12="SI-JA",AR13,0))</f>
        <v>0</v>
      </c>
      <c r="M13" s="115">
        <f t="shared" ref="M13:M40" si="0">+(F13+G13+L13)/12</f>
        <v>3167.9183333333335</v>
      </c>
      <c r="N13" s="116">
        <f t="shared" ref="N13:N40" si="1">SUM(F13:M13)</f>
        <v>45510.463733333338</v>
      </c>
      <c r="O13" s="117">
        <f>F13/$O$9</f>
        <v>1278.4283333333333</v>
      </c>
      <c r="P13" s="118">
        <f>G13/$O$9</f>
        <v>1889.49</v>
      </c>
      <c r="Q13" s="118">
        <f>H13/$O$9</f>
        <v>120</v>
      </c>
      <c r="R13" s="118">
        <f>I13/$O$9</f>
        <v>100</v>
      </c>
      <c r="S13" s="166">
        <f>J13/$O$9</f>
        <v>0</v>
      </c>
      <c r="T13" s="118">
        <f>IF($L$12="NO-NEIN",AR13,IF($L$12="SI-JA",AQ13/12,0))</f>
        <v>1687.5253999999998</v>
      </c>
      <c r="U13" s="118">
        <f>IF($L$12="NO-NEIN",AS13,IF($L$12="SI-JA",AR13/12,0))</f>
        <v>0</v>
      </c>
      <c r="V13" s="119">
        <f t="shared" ref="V13:V40" si="2">SUM(O13:U13)</f>
        <v>5075.4437333333326</v>
      </c>
      <c r="W13" s="120">
        <f>F13/$W$9</f>
        <v>42.030520547945201</v>
      </c>
      <c r="X13" s="121">
        <f>G13/$W$9</f>
        <v>62.120219178082195</v>
      </c>
      <c r="Y13" s="121">
        <f>H13/$W$9</f>
        <v>3.9452054794520546</v>
      </c>
      <c r="Z13" s="121">
        <f>I13/$W$9</f>
        <v>3.2876712328767121</v>
      </c>
      <c r="AA13" s="167">
        <f>J13/$W$9</f>
        <v>0</v>
      </c>
      <c r="AB13" s="118">
        <f>IF($L$12="NO-NEIN",AR13,IF($L$12="SI-JA",AQ13/365,0))</f>
        <v>1687.5253999999998</v>
      </c>
      <c r="AC13" s="118">
        <f>IF($L$12="NO-NEIN",AS13,IF($L$12="SI-JA",AR13/365,0))</f>
        <v>0</v>
      </c>
      <c r="AD13" s="122">
        <f t="shared" ref="AD13:AD40" si="3">SUM(W13:AC13)</f>
        <v>1798.909016438356</v>
      </c>
      <c r="AE13" s="123"/>
      <c r="AF13" s="124"/>
      <c r="AG13" s="125"/>
      <c r="AH13" s="123"/>
      <c r="AI13" s="124"/>
      <c r="AJ13" s="125"/>
      <c r="AK13" s="126">
        <v>0</v>
      </c>
      <c r="AL13" s="168"/>
      <c r="AM13" s="18"/>
      <c r="AN13" s="18"/>
      <c r="AO13" s="18"/>
      <c r="AP13" s="18"/>
      <c r="AQ13" s="18"/>
      <c r="AR13" s="6">
        <v>1687.5253999999998</v>
      </c>
      <c r="AS13" s="6">
        <v>0</v>
      </c>
    </row>
    <row r="14" spans="1:45" ht="14.1" customHeight="1" x14ac:dyDescent="0.2">
      <c r="A14" s="138">
        <v>0</v>
      </c>
      <c r="B14" s="144">
        <v>0</v>
      </c>
      <c r="C14" s="143">
        <v>0.06</v>
      </c>
      <c r="D14" s="10">
        <v>4</v>
      </c>
      <c r="E14" s="48">
        <v>0</v>
      </c>
      <c r="F14" s="43">
        <f>$F$13+$F$13*$C$14*D14</f>
        <v>19023.013599999998</v>
      </c>
      <c r="G14" s="20">
        <f>G13</f>
        <v>22673.88</v>
      </c>
      <c r="H14" s="42">
        <v>1440</v>
      </c>
      <c r="I14" s="42">
        <v>1200</v>
      </c>
      <c r="J14" s="155">
        <f>IF($J$12="NO-NEIN",-1080,IF($J$12="B2 (ex B)",-540,IF($J$12=";C1 (ex A)",0,0)))</f>
        <v>0</v>
      </c>
      <c r="K14" s="94">
        <f>IF($K$12="NO-NEIN",0,IF($K$12="SI-JA",3000,0))</f>
        <v>0</v>
      </c>
      <c r="L14" s="94">
        <f>IF($L$12="NO-NEIN",AS14,IF($L$12="SI-JA",AR14,0))</f>
        <v>0</v>
      </c>
      <c r="M14" s="94">
        <f t="shared" si="0"/>
        <v>3474.741133333333</v>
      </c>
      <c r="N14" s="133">
        <f t="shared" si="1"/>
        <v>47811.634733333325</v>
      </c>
      <c r="O14" s="43">
        <f t="shared" ref="O14:O40" si="4">F14/$O$9</f>
        <v>1585.2511333333332</v>
      </c>
      <c r="P14" s="20">
        <f t="shared" ref="P14:P40" si="5">G14/$O$9</f>
        <v>1889.49</v>
      </c>
      <c r="Q14" s="20">
        <f t="shared" ref="Q14:Q40" si="6">H14/$O$9</f>
        <v>120</v>
      </c>
      <c r="R14" s="20">
        <f t="shared" ref="R14:R40" si="7">I14/$O$9</f>
        <v>100</v>
      </c>
      <c r="S14" s="158">
        <f t="shared" ref="S14:S40" si="8">J14/$O$9</f>
        <v>0</v>
      </c>
      <c r="T14" s="158">
        <f t="shared" ref="T14:T40" si="9">K14/$O$9</f>
        <v>0</v>
      </c>
      <c r="U14" s="158">
        <f t="shared" ref="U14:U40" si="10">L14/$O$9</f>
        <v>0</v>
      </c>
      <c r="V14" s="44">
        <f t="shared" si="2"/>
        <v>3694.741133333333</v>
      </c>
      <c r="W14" s="66">
        <f t="shared" ref="W14:W40" si="11">F14/$W$9</f>
        <v>52.11784547945205</v>
      </c>
      <c r="X14" s="67">
        <f t="shared" ref="X14:X40" si="12">G14/$W$9</f>
        <v>62.120219178082195</v>
      </c>
      <c r="Y14" s="67">
        <f t="shared" ref="Y14:Y40" si="13">H14/$W$9</f>
        <v>3.9452054794520546</v>
      </c>
      <c r="Z14" s="67">
        <f t="shared" ref="Z14:Z40" si="14">I14/$W$9</f>
        <v>3.2876712328767121</v>
      </c>
      <c r="AA14" s="162">
        <f t="shared" ref="AA14:AA40" si="15">J14/$W$9</f>
        <v>0</v>
      </c>
      <c r="AB14" s="162">
        <f t="shared" ref="AB14:AB40" si="16">K14/$W$9</f>
        <v>0</v>
      </c>
      <c r="AC14" s="162">
        <f t="shared" ref="AC14:AC40" si="17">L14/$W$9</f>
        <v>0</v>
      </c>
      <c r="AD14" s="103">
        <f t="shared" si="3"/>
        <v>121.47094136986301</v>
      </c>
      <c r="AE14" s="52">
        <f t="shared" ref="AE14:AE40" si="18">(O14+P14)/160*1.25</f>
        <v>27.146415104166664</v>
      </c>
      <c r="AF14" s="19">
        <f t="shared" ref="AF14:AF40" si="19">(O14+P14)/160*1.5</f>
        <v>32.575698125000002</v>
      </c>
      <c r="AG14" s="53">
        <f t="shared" ref="AG14:AG40" si="20">(O14+P14)/160*1.55</f>
        <v>33.661554729166667</v>
      </c>
      <c r="AH14" s="52">
        <f t="shared" ref="AH14:AH40" si="21">(O14+P14)/160*1.25</f>
        <v>27.146415104166664</v>
      </c>
      <c r="AI14" s="19">
        <f t="shared" ref="AI14:AI40" si="22">(O14+P14)/160*1.65</f>
        <v>35.833267937499997</v>
      </c>
      <c r="AJ14" s="53">
        <f t="shared" ref="AJ14:AJ40" si="23">(O14+P14)/160*1.715</f>
        <v>37.244881522916664</v>
      </c>
      <c r="AK14" s="58">
        <f t="shared" ref="AK14:AK40" si="24">(O14+P14)*1.25*1.58/160</f>
        <v>42.891335864583326</v>
      </c>
      <c r="AL14" s="53">
        <f t="shared" ref="AL14:AL18" si="25">+AK14</f>
        <v>42.891335864583326</v>
      </c>
      <c r="AM14" s="18"/>
      <c r="AN14" s="18"/>
      <c r="AO14" s="18"/>
      <c r="AP14" s="18"/>
      <c r="AQ14" s="18"/>
      <c r="AR14" s="6">
        <v>2092.5314960000001</v>
      </c>
      <c r="AS14" s="6">
        <v>0</v>
      </c>
    </row>
    <row r="15" spans="1:45" ht="14.1" customHeight="1" x14ac:dyDescent="0.2">
      <c r="A15" s="138">
        <v>2</v>
      </c>
      <c r="B15" s="144">
        <v>6</v>
      </c>
      <c r="C15" s="138"/>
      <c r="D15" s="10">
        <v>5</v>
      </c>
      <c r="E15" s="48">
        <v>0</v>
      </c>
      <c r="F15" s="43">
        <f>$F$13+$F$13*$C$14*D15</f>
        <v>19943.482</v>
      </c>
      <c r="G15" s="20">
        <f t="shared" ref="G15:G18" si="26">G14</f>
        <v>22673.88</v>
      </c>
      <c r="H15" s="42">
        <v>1440</v>
      </c>
      <c r="I15" s="42">
        <v>1200</v>
      </c>
      <c r="J15" s="155">
        <f t="shared" ref="J15:J40" si="27">IF($J$12="NO-NEIN",-1080,IF($J$12="B2 (ex B)",-540,IF($J$12=";C1 (ex A)",0,0)))</f>
        <v>0</v>
      </c>
      <c r="K15" s="94">
        <f t="shared" ref="K15:K40" si="28">IF($K$12="NO-NEIN",0,IF($K$12="SI-JA",3000,0))</f>
        <v>0</v>
      </c>
      <c r="L15" s="94">
        <f>IF($L$12="NO-NEIN",AS15,IF($L$12="SI-JA",AR15,0))</f>
        <v>0</v>
      </c>
      <c r="M15" s="94">
        <f t="shared" si="0"/>
        <v>3551.4468333333334</v>
      </c>
      <c r="N15" s="133">
        <f t="shared" si="1"/>
        <v>48808.808833333336</v>
      </c>
      <c r="O15" s="43">
        <f t="shared" si="4"/>
        <v>1661.9568333333334</v>
      </c>
      <c r="P15" s="20">
        <f t="shared" si="5"/>
        <v>1889.49</v>
      </c>
      <c r="Q15" s="20">
        <f t="shared" si="6"/>
        <v>120</v>
      </c>
      <c r="R15" s="20">
        <f t="shared" si="7"/>
        <v>100</v>
      </c>
      <c r="S15" s="158">
        <f t="shared" si="8"/>
        <v>0</v>
      </c>
      <c r="T15" s="158">
        <f t="shared" si="9"/>
        <v>0</v>
      </c>
      <c r="U15" s="158">
        <f t="shared" si="10"/>
        <v>0</v>
      </c>
      <c r="V15" s="44">
        <f t="shared" si="2"/>
        <v>3771.4468333333334</v>
      </c>
      <c r="W15" s="66">
        <f t="shared" si="11"/>
        <v>54.639676712328765</v>
      </c>
      <c r="X15" s="67">
        <f t="shared" si="12"/>
        <v>62.120219178082195</v>
      </c>
      <c r="Y15" s="67">
        <f t="shared" si="13"/>
        <v>3.9452054794520546</v>
      </c>
      <c r="Z15" s="67">
        <f t="shared" si="14"/>
        <v>3.2876712328767121</v>
      </c>
      <c r="AA15" s="162">
        <f t="shared" si="15"/>
        <v>0</v>
      </c>
      <c r="AB15" s="162">
        <f t="shared" si="16"/>
        <v>0</v>
      </c>
      <c r="AC15" s="162">
        <f t="shared" si="17"/>
        <v>0</v>
      </c>
      <c r="AD15" s="103">
        <f t="shared" si="3"/>
        <v>123.99277260273973</v>
      </c>
      <c r="AE15" s="52">
        <f t="shared" si="18"/>
        <v>27.745678385416667</v>
      </c>
      <c r="AF15" s="19">
        <f t="shared" si="19"/>
        <v>33.294814062499995</v>
      </c>
      <c r="AG15" s="53">
        <f t="shared" si="20"/>
        <v>34.404641197916668</v>
      </c>
      <c r="AH15" s="52">
        <f t="shared" si="21"/>
        <v>27.745678385416667</v>
      </c>
      <c r="AI15" s="19">
        <f t="shared" si="22"/>
        <v>36.624295468749999</v>
      </c>
      <c r="AJ15" s="53">
        <f t="shared" si="23"/>
        <v>38.067070744791664</v>
      </c>
      <c r="AK15" s="58">
        <f t="shared" si="24"/>
        <v>43.838171848958339</v>
      </c>
      <c r="AL15" s="53">
        <f t="shared" si="25"/>
        <v>43.838171848958339</v>
      </c>
      <c r="AM15" s="18"/>
      <c r="AN15" s="18"/>
      <c r="AO15" s="18"/>
      <c r="AP15" s="18"/>
      <c r="AQ15" s="18"/>
      <c r="AR15" s="6">
        <v>2193.7830199999999</v>
      </c>
      <c r="AS15" s="6">
        <v>0</v>
      </c>
    </row>
    <row r="16" spans="1:45" ht="14.1" customHeight="1" x14ac:dyDescent="0.2">
      <c r="A16" s="138">
        <v>4</v>
      </c>
      <c r="B16" s="144">
        <v>8</v>
      </c>
      <c r="C16" s="138"/>
      <c r="D16" s="10">
        <v>6</v>
      </c>
      <c r="E16" s="48">
        <v>0</v>
      </c>
      <c r="F16" s="43">
        <f>$F$13+$F$13*$C$14*D16</f>
        <v>20863.950400000002</v>
      </c>
      <c r="G16" s="20">
        <f t="shared" si="26"/>
        <v>22673.88</v>
      </c>
      <c r="H16" s="42">
        <v>1440</v>
      </c>
      <c r="I16" s="42">
        <v>1200</v>
      </c>
      <c r="J16" s="155">
        <f t="shared" si="27"/>
        <v>0</v>
      </c>
      <c r="K16" s="94">
        <f t="shared" si="28"/>
        <v>0</v>
      </c>
      <c r="L16" s="94">
        <f>IF($L$12="NO-NEIN",AS16,IF($L$12="SI-JA",AR16,0))</f>
        <v>0</v>
      </c>
      <c r="M16" s="94">
        <f t="shared" si="0"/>
        <v>3628.1525333333338</v>
      </c>
      <c r="N16" s="133">
        <f t="shared" si="1"/>
        <v>49805.98293333334</v>
      </c>
      <c r="O16" s="43">
        <f t="shared" si="4"/>
        <v>1738.6625333333334</v>
      </c>
      <c r="P16" s="20">
        <f t="shared" si="5"/>
        <v>1889.49</v>
      </c>
      <c r="Q16" s="20">
        <f t="shared" si="6"/>
        <v>120</v>
      </c>
      <c r="R16" s="20">
        <f t="shared" si="7"/>
        <v>100</v>
      </c>
      <c r="S16" s="158">
        <f t="shared" si="8"/>
        <v>0</v>
      </c>
      <c r="T16" s="158">
        <f t="shared" si="9"/>
        <v>0</v>
      </c>
      <c r="U16" s="158">
        <f t="shared" si="10"/>
        <v>0</v>
      </c>
      <c r="V16" s="44">
        <f t="shared" si="2"/>
        <v>3848.1525333333334</v>
      </c>
      <c r="W16" s="66">
        <f t="shared" si="11"/>
        <v>57.161507945205486</v>
      </c>
      <c r="X16" s="67">
        <f t="shared" si="12"/>
        <v>62.120219178082195</v>
      </c>
      <c r="Y16" s="67">
        <f t="shared" si="13"/>
        <v>3.9452054794520546</v>
      </c>
      <c r="Z16" s="67">
        <f t="shared" si="14"/>
        <v>3.2876712328767121</v>
      </c>
      <c r="AA16" s="162">
        <f t="shared" si="15"/>
        <v>0</v>
      </c>
      <c r="AB16" s="162">
        <f t="shared" si="16"/>
        <v>0</v>
      </c>
      <c r="AC16" s="162">
        <f t="shared" si="17"/>
        <v>0</v>
      </c>
      <c r="AD16" s="103">
        <f t="shared" si="3"/>
        <v>126.51460383561646</v>
      </c>
      <c r="AE16" s="52">
        <f t="shared" si="18"/>
        <v>28.344941666666664</v>
      </c>
      <c r="AF16" s="19">
        <f t="shared" si="19"/>
        <v>34.013930000000002</v>
      </c>
      <c r="AG16" s="53">
        <f t="shared" si="20"/>
        <v>35.147727666666668</v>
      </c>
      <c r="AH16" s="52">
        <f t="shared" si="21"/>
        <v>28.344941666666664</v>
      </c>
      <c r="AI16" s="19">
        <f t="shared" si="22"/>
        <v>37.415322999999994</v>
      </c>
      <c r="AJ16" s="53">
        <f t="shared" si="23"/>
        <v>38.889259966666664</v>
      </c>
      <c r="AK16" s="58">
        <f t="shared" si="24"/>
        <v>44.785007833333331</v>
      </c>
      <c r="AL16" s="53">
        <f t="shared" si="25"/>
        <v>44.785007833333331</v>
      </c>
      <c r="AM16" s="18"/>
      <c r="AN16" s="18"/>
      <c r="AO16" s="18"/>
      <c r="AP16" s="18"/>
      <c r="AQ16" s="18"/>
      <c r="AR16" s="6">
        <v>2295.0345440000001</v>
      </c>
      <c r="AS16" s="6">
        <v>0</v>
      </c>
    </row>
    <row r="17" spans="1:45" ht="14.1" customHeight="1" x14ac:dyDescent="0.2">
      <c r="A17" s="138">
        <v>5</v>
      </c>
      <c r="B17" s="144">
        <v>9</v>
      </c>
      <c r="C17" s="138"/>
      <c r="D17" s="10">
        <v>7</v>
      </c>
      <c r="E17" s="48">
        <v>0</v>
      </c>
      <c r="F17" s="43">
        <f>$F$13+$F$13*$C$14*D17</f>
        <v>21784.418799999999</v>
      </c>
      <c r="G17" s="20">
        <f t="shared" si="26"/>
        <v>22673.88</v>
      </c>
      <c r="H17" s="42">
        <v>1440</v>
      </c>
      <c r="I17" s="42">
        <v>1200</v>
      </c>
      <c r="J17" s="155">
        <f t="shared" si="27"/>
        <v>0</v>
      </c>
      <c r="K17" s="94">
        <f t="shared" si="28"/>
        <v>0</v>
      </c>
      <c r="L17" s="94">
        <f>IF($L$12="NO-NEIN",AS17,IF($L$12="SI-JA",AR17,0))</f>
        <v>0</v>
      </c>
      <c r="M17" s="94">
        <f t="shared" si="0"/>
        <v>3704.8582333333338</v>
      </c>
      <c r="N17" s="133">
        <f t="shared" si="1"/>
        <v>50803.157033333337</v>
      </c>
      <c r="O17" s="43">
        <f t="shared" si="4"/>
        <v>1815.3682333333334</v>
      </c>
      <c r="P17" s="20">
        <f t="shared" si="5"/>
        <v>1889.49</v>
      </c>
      <c r="Q17" s="20">
        <f t="shared" si="6"/>
        <v>120</v>
      </c>
      <c r="R17" s="20">
        <f t="shared" si="7"/>
        <v>100</v>
      </c>
      <c r="S17" s="158">
        <f t="shared" si="8"/>
        <v>0</v>
      </c>
      <c r="T17" s="158">
        <f t="shared" si="9"/>
        <v>0</v>
      </c>
      <c r="U17" s="158">
        <f t="shared" si="10"/>
        <v>0</v>
      </c>
      <c r="V17" s="44">
        <f t="shared" si="2"/>
        <v>3924.8582333333334</v>
      </c>
      <c r="W17" s="66">
        <f t="shared" si="11"/>
        <v>59.683339178082193</v>
      </c>
      <c r="X17" s="67">
        <f t="shared" si="12"/>
        <v>62.120219178082195</v>
      </c>
      <c r="Y17" s="67">
        <f t="shared" si="13"/>
        <v>3.9452054794520546</v>
      </c>
      <c r="Z17" s="67">
        <f t="shared" si="14"/>
        <v>3.2876712328767121</v>
      </c>
      <c r="AA17" s="162">
        <f t="shared" si="15"/>
        <v>0</v>
      </c>
      <c r="AB17" s="162">
        <f t="shared" si="16"/>
        <v>0</v>
      </c>
      <c r="AC17" s="162">
        <f t="shared" si="17"/>
        <v>0</v>
      </c>
      <c r="AD17" s="103">
        <f t="shared" si="3"/>
        <v>129.03643506849315</v>
      </c>
      <c r="AE17" s="52">
        <f t="shared" si="18"/>
        <v>28.944204947916667</v>
      </c>
      <c r="AF17" s="19">
        <f t="shared" si="19"/>
        <v>34.733045937499995</v>
      </c>
      <c r="AG17" s="53">
        <f t="shared" si="20"/>
        <v>35.890814135416669</v>
      </c>
      <c r="AH17" s="52">
        <f t="shared" si="21"/>
        <v>28.944204947916667</v>
      </c>
      <c r="AI17" s="19">
        <f t="shared" si="22"/>
        <v>38.206350531249996</v>
      </c>
      <c r="AJ17" s="53">
        <f t="shared" si="23"/>
        <v>39.711449188541664</v>
      </c>
      <c r="AK17" s="58">
        <f t="shared" si="24"/>
        <v>45.731843817708338</v>
      </c>
      <c r="AL17" s="53">
        <f t="shared" si="25"/>
        <v>45.731843817708338</v>
      </c>
      <c r="AM17" s="18"/>
      <c r="AN17" s="18"/>
      <c r="AO17" s="18"/>
      <c r="AP17" s="18"/>
      <c r="AQ17" s="18"/>
      <c r="AR17" s="6">
        <v>2396.2860679999999</v>
      </c>
      <c r="AS17" s="6">
        <v>0</v>
      </c>
    </row>
    <row r="18" spans="1:45" ht="14.1" customHeight="1" x14ac:dyDescent="0.2">
      <c r="A18" s="138">
        <v>6</v>
      </c>
      <c r="B18" s="144">
        <v>10</v>
      </c>
      <c r="C18" s="138"/>
      <c r="D18" s="10">
        <v>8</v>
      </c>
      <c r="E18" s="48">
        <v>0</v>
      </c>
      <c r="F18" s="43">
        <f>$F$13+$F$13*$C$14*D18</f>
        <v>22704.887199999997</v>
      </c>
      <c r="G18" s="20">
        <f t="shared" si="26"/>
        <v>22673.88</v>
      </c>
      <c r="H18" s="42">
        <v>1440</v>
      </c>
      <c r="I18" s="42">
        <v>1200</v>
      </c>
      <c r="J18" s="155">
        <f t="shared" si="27"/>
        <v>0</v>
      </c>
      <c r="K18" s="94">
        <f t="shared" si="28"/>
        <v>0</v>
      </c>
      <c r="L18" s="94">
        <f>IF($L$12="NO-NEIN",AS18,IF($L$12="SI-JA",AR18,0))</f>
        <v>0</v>
      </c>
      <c r="M18" s="94">
        <f t="shared" si="0"/>
        <v>3781.5639333333334</v>
      </c>
      <c r="N18" s="133">
        <f t="shared" si="1"/>
        <v>51800.331133333333</v>
      </c>
      <c r="O18" s="43">
        <f t="shared" si="4"/>
        <v>1892.0739333333331</v>
      </c>
      <c r="P18" s="20">
        <f t="shared" si="5"/>
        <v>1889.49</v>
      </c>
      <c r="Q18" s="20">
        <f t="shared" si="6"/>
        <v>120</v>
      </c>
      <c r="R18" s="20">
        <f t="shared" si="7"/>
        <v>100</v>
      </c>
      <c r="S18" s="158">
        <f t="shared" si="8"/>
        <v>0</v>
      </c>
      <c r="T18" s="158">
        <f t="shared" si="9"/>
        <v>0</v>
      </c>
      <c r="U18" s="158">
        <f t="shared" si="10"/>
        <v>0</v>
      </c>
      <c r="V18" s="44">
        <f t="shared" si="2"/>
        <v>4001.5639333333329</v>
      </c>
      <c r="W18" s="66">
        <f t="shared" si="11"/>
        <v>62.2051704109589</v>
      </c>
      <c r="X18" s="67">
        <f t="shared" si="12"/>
        <v>62.120219178082195</v>
      </c>
      <c r="Y18" s="67">
        <f t="shared" si="13"/>
        <v>3.9452054794520546</v>
      </c>
      <c r="Z18" s="67">
        <f t="shared" si="14"/>
        <v>3.2876712328767121</v>
      </c>
      <c r="AA18" s="162">
        <f t="shared" si="15"/>
        <v>0</v>
      </c>
      <c r="AB18" s="162">
        <f t="shared" si="16"/>
        <v>0</v>
      </c>
      <c r="AC18" s="162">
        <f t="shared" si="17"/>
        <v>0</v>
      </c>
      <c r="AD18" s="103">
        <f t="shared" si="3"/>
        <v>131.55826630136986</v>
      </c>
      <c r="AE18" s="52">
        <f t="shared" si="18"/>
        <v>29.543468229166663</v>
      </c>
      <c r="AF18" s="19">
        <f t="shared" si="19"/>
        <v>35.452161875000002</v>
      </c>
      <c r="AG18" s="53">
        <f t="shared" si="20"/>
        <v>36.633900604166662</v>
      </c>
      <c r="AH18" s="52">
        <f t="shared" si="21"/>
        <v>29.543468229166663</v>
      </c>
      <c r="AI18" s="19">
        <f t="shared" si="22"/>
        <v>38.997378062499997</v>
      </c>
      <c r="AJ18" s="53">
        <f t="shared" si="23"/>
        <v>40.533638410416664</v>
      </c>
      <c r="AK18" s="58">
        <f t="shared" si="24"/>
        <v>46.678679802083323</v>
      </c>
      <c r="AL18" s="53">
        <f t="shared" si="25"/>
        <v>46.678679802083323</v>
      </c>
      <c r="AM18" s="18"/>
      <c r="AN18" s="18"/>
      <c r="AO18" s="18"/>
      <c r="AP18" s="18"/>
      <c r="AQ18" s="18"/>
      <c r="AR18" s="6">
        <v>2497.5375919999997</v>
      </c>
      <c r="AS18" s="6">
        <v>0</v>
      </c>
    </row>
    <row r="19" spans="1:45" ht="14.1" customHeight="1" x14ac:dyDescent="0.2">
      <c r="A19" s="145">
        <v>8</v>
      </c>
      <c r="B19" s="144">
        <v>12</v>
      </c>
      <c r="C19" s="138" t="s">
        <v>8</v>
      </c>
      <c r="D19" s="10">
        <v>0</v>
      </c>
      <c r="E19" s="48">
        <v>0</v>
      </c>
      <c r="F19" s="49">
        <v>24321.51</v>
      </c>
      <c r="G19" s="20">
        <f t="shared" ref="G19:G40" si="29">G18</f>
        <v>22673.88</v>
      </c>
      <c r="H19" s="42">
        <v>1440</v>
      </c>
      <c r="I19" s="42">
        <v>1200</v>
      </c>
      <c r="J19" s="155">
        <f t="shared" si="27"/>
        <v>0</v>
      </c>
      <c r="K19" s="94">
        <f t="shared" si="28"/>
        <v>0</v>
      </c>
      <c r="L19" s="94">
        <f t="shared" ref="L19:L40" si="30">IF($L$12="NO-NEIN",AS20,IF($L$12="SI-JA",AR20,0))</f>
        <v>0</v>
      </c>
      <c r="M19" s="94">
        <f t="shared" si="0"/>
        <v>3916.2824999999998</v>
      </c>
      <c r="N19" s="133">
        <f t="shared" si="1"/>
        <v>53551.672500000001</v>
      </c>
      <c r="O19" s="43">
        <f t="shared" si="4"/>
        <v>2026.7924999999998</v>
      </c>
      <c r="P19" s="20">
        <f t="shared" si="5"/>
        <v>1889.49</v>
      </c>
      <c r="Q19" s="20">
        <f t="shared" si="6"/>
        <v>120</v>
      </c>
      <c r="R19" s="20">
        <f t="shared" si="7"/>
        <v>100</v>
      </c>
      <c r="S19" s="158">
        <f t="shared" si="8"/>
        <v>0</v>
      </c>
      <c r="T19" s="158">
        <f t="shared" si="9"/>
        <v>0</v>
      </c>
      <c r="U19" s="158">
        <f t="shared" si="10"/>
        <v>0</v>
      </c>
      <c r="V19" s="44">
        <f t="shared" si="2"/>
        <v>4136.2824999999993</v>
      </c>
      <c r="W19" s="66">
        <f t="shared" si="11"/>
        <v>66.634273972602742</v>
      </c>
      <c r="X19" s="67">
        <f t="shared" si="12"/>
        <v>62.120219178082195</v>
      </c>
      <c r="Y19" s="67">
        <f t="shared" si="13"/>
        <v>3.9452054794520546</v>
      </c>
      <c r="Z19" s="67">
        <f t="shared" si="14"/>
        <v>3.2876712328767121</v>
      </c>
      <c r="AA19" s="162">
        <f t="shared" si="15"/>
        <v>0</v>
      </c>
      <c r="AB19" s="162">
        <f t="shared" si="16"/>
        <v>0</v>
      </c>
      <c r="AC19" s="162">
        <f t="shared" si="17"/>
        <v>0</v>
      </c>
      <c r="AD19" s="103">
        <f t="shared" si="3"/>
        <v>135.9873698630137</v>
      </c>
      <c r="AE19" s="52">
        <f t="shared" si="18"/>
        <v>30.595957031249998</v>
      </c>
      <c r="AF19" s="19">
        <f t="shared" si="19"/>
        <v>36.715148437499998</v>
      </c>
      <c r="AG19" s="53">
        <f t="shared" si="20"/>
        <v>37.938986718750002</v>
      </c>
      <c r="AH19" s="52">
        <f t="shared" si="21"/>
        <v>30.595957031249998</v>
      </c>
      <c r="AI19" s="19">
        <f t="shared" si="22"/>
        <v>40.386663281249994</v>
      </c>
      <c r="AJ19" s="53">
        <f t="shared" si="23"/>
        <v>41.977653046874998</v>
      </c>
      <c r="AK19" s="58">
        <f t="shared" si="24"/>
        <v>48.341612109374999</v>
      </c>
      <c r="AL19" s="53">
        <f t="shared" ref="AL19:AL40" si="31">+AK19</f>
        <v>48.341612109374999</v>
      </c>
      <c r="AM19" s="18"/>
      <c r="AN19" s="18"/>
      <c r="AO19" s="18"/>
      <c r="AP19" s="18"/>
      <c r="AQ19" s="18"/>
      <c r="AR19" s="6">
        <v>2576.7375919999999</v>
      </c>
      <c r="AS19" s="6">
        <v>0</v>
      </c>
    </row>
    <row r="20" spans="1:45" ht="14.1" customHeight="1" x14ac:dyDescent="0.2">
      <c r="A20" s="145">
        <v>10</v>
      </c>
      <c r="B20" s="144">
        <v>14</v>
      </c>
      <c r="C20" s="137">
        <v>0.03</v>
      </c>
      <c r="D20" s="10"/>
      <c r="E20" s="48">
        <v>1</v>
      </c>
      <c r="F20" s="50">
        <f t="shared" ref="F20:F40" si="32">$F$19+$F$19*$C$20*E20</f>
        <v>25051.155299999999</v>
      </c>
      <c r="G20" s="20">
        <f t="shared" si="29"/>
        <v>22673.88</v>
      </c>
      <c r="H20" s="42">
        <v>1440</v>
      </c>
      <c r="I20" s="42">
        <v>1200</v>
      </c>
      <c r="J20" s="155">
        <f t="shared" si="27"/>
        <v>0</v>
      </c>
      <c r="K20" s="94">
        <f t="shared" si="28"/>
        <v>0</v>
      </c>
      <c r="L20" s="94">
        <f t="shared" si="30"/>
        <v>0</v>
      </c>
      <c r="M20" s="94">
        <f t="shared" si="0"/>
        <v>3977.0862750000001</v>
      </c>
      <c r="N20" s="133">
        <f t="shared" si="1"/>
        <v>54342.121575000005</v>
      </c>
      <c r="O20" s="43">
        <f t="shared" si="4"/>
        <v>2087.5962749999999</v>
      </c>
      <c r="P20" s="20">
        <f t="shared" si="5"/>
        <v>1889.49</v>
      </c>
      <c r="Q20" s="20">
        <f t="shared" si="6"/>
        <v>120</v>
      </c>
      <c r="R20" s="20">
        <f t="shared" si="7"/>
        <v>100</v>
      </c>
      <c r="S20" s="158">
        <f t="shared" si="8"/>
        <v>0</v>
      </c>
      <c r="T20" s="158">
        <f t="shared" si="9"/>
        <v>0</v>
      </c>
      <c r="U20" s="158">
        <f t="shared" si="10"/>
        <v>0</v>
      </c>
      <c r="V20" s="44">
        <f t="shared" si="2"/>
        <v>4197.0862749999997</v>
      </c>
      <c r="W20" s="66">
        <f t="shared" si="11"/>
        <v>68.633302191780814</v>
      </c>
      <c r="X20" s="67">
        <f t="shared" si="12"/>
        <v>62.120219178082195</v>
      </c>
      <c r="Y20" s="67">
        <f t="shared" si="13"/>
        <v>3.9452054794520546</v>
      </c>
      <c r="Z20" s="67">
        <f t="shared" si="14"/>
        <v>3.2876712328767121</v>
      </c>
      <c r="AA20" s="162">
        <f t="shared" si="15"/>
        <v>0</v>
      </c>
      <c r="AB20" s="162">
        <f t="shared" si="16"/>
        <v>0</v>
      </c>
      <c r="AC20" s="162">
        <f t="shared" si="17"/>
        <v>0</v>
      </c>
      <c r="AD20" s="103">
        <f t="shared" si="3"/>
        <v>137.98639808219176</v>
      </c>
      <c r="AE20" s="52">
        <f t="shared" si="18"/>
        <v>31.070986523437497</v>
      </c>
      <c r="AF20" s="19">
        <f t="shared" si="19"/>
        <v>37.285183828125</v>
      </c>
      <c r="AG20" s="53">
        <f t="shared" si="20"/>
        <v>38.528023289062496</v>
      </c>
      <c r="AH20" s="52">
        <f t="shared" si="21"/>
        <v>31.070986523437497</v>
      </c>
      <c r="AI20" s="19">
        <f t="shared" si="22"/>
        <v>41.013702210937495</v>
      </c>
      <c r="AJ20" s="53">
        <f t="shared" si="23"/>
        <v>42.629393510156248</v>
      </c>
      <c r="AK20" s="58">
        <f t="shared" si="24"/>
        <v>49.092158707031253</v>
      </c>
      <c r="AL20" s="53">
        <f t="shared" si="31"/>
        <v>49.092158707031253</v>
      </c>
      <c r="AM20" s="18"/>
      <c r="AN20" s="18"/>
      <c r="AO20" s="18"/>
      <c r="AP20" s="18"/>
      <c r="AQ20" s="18"/>
      <c r="AR20" s="6">
        <v>2675.3660999999997</v>
      </c>
      <c r="AS20" s="6">
        <v>0</v>
      </c>
    </row>
    <row r="21" spans="1:45" ht="14.1" customHeight="1" x14ac:dyDescent="0.2">
      <c r="A21" s="145">
        <v>12</v>
      </c>
      <c r="B21" s="144">
        <v>16</v>
      </c>
      <c r="C21" s="138"/>
      <c r="D21" s="10"/>
      <c r="E21" s="48">
        <v>2</v>
      </c>
      <c r="F21" s="50">
        <f t="shared" si="32"/>
        <v>25780.800599999999</v>
      </c>
      <c r="G21" s="20">
        <f t="shared" si="29"/>
        <v>22673.88</v>
      </c>
      <c r="H21" s="42">
        <v>1440</v>
      </c>
      <c r="I21" s="42">
        <v>1200</v>
      </c>
      <c r="J21" s="155">
        <f t="shared" si="27"/>
        <v>0</v>
      </c>
      <c r="K21" s="94">
        <f t="shared" si="28"/>
        <v>0</v>
      </c>
      <c r="L21" s="94">
        <f t="shared" si="30"/>
        <v>0</v>
      </c>
      <c r="M21" s="94">
        <f t="shared" si="0"/>
        <v>4037.89005</v>
      </c>
      <c r="N21" s="133">
        <f t="shared" si="1"/>
        <v>55132.570650000001</v>
      </c>
      <c r="O21" s="43">
        <f t="shared" si="4"/>
        <v>2148.4000499999997</v>
      </c>
      <c r="P21" s="20">
        <f t="shared" si="5"/>
        <v>1889.49</v>
      </c>
      <c r="Q21" s="20">
        <f t="shared" si="6"/>
        <v>120</v>
      </c>
      <c r="R21" s="20">
        <f t="shared" si="7"/>
        <v>100</v>
      </c>
      <c r="S21" s="158">
        <f t="shared" si="8"/>
        <v>0</v>
      </c>
      <c r="T21" s="158">
        <f t="shared" si="9"/>
        <v>0</v>
      </c>
      <c r="U21" s="158">
        <f t="shared" si="10"/>
        <v>0</v>
      </c>
      <c r="V21" s="44">
        <f t="shared" si="2"/>
        <v>4257.89005</v>
      </c>
      <c r="W21" s="66">
        <f t="shared" si="11"/>
        <v>70.6323304109589</v>
      </c>
      <c r="X21" s="67">
        <f t="shared" si="12"/>
        <v>62.120219178082195</v>
      </c>
      <c r="Y21" s="67">
        <f t="shared" si="13"/>
        <v>3.9452054794520546</v>
      </c>
      <c r="Z21" s="67">
        <f t="shared" si="14"/>
        <v>3.2876712328767121</v>
      </c>
      <c r="AA21" s="162">
        <f t="shared" si="15"/>
        <v>0</v>
      </c>
      <c r="AB21" s="162">
        <f t="shared" si="16"/>
        <v>0</v>
      </c>
      <c r="AC21" s="162">
        <f t="shared" si="17"/>
        <v>0</v>
      </c>
      <c r="AD21" s="103">
        <f t="shared" si="3"/>
        <v>139.98542630136987</v>
      </c>
      <c r="AE21" s="52">
        <f t="shared" si="18"/>
        <v>31.546016015625</v>
      </c>
      <c r="AF21" s="19">
        <f t="shared" si="19"/>
        <v>37.855219218749994</v>
      </c>
      <c r="AG21" s="53">
        <f t="shared" si="20"/>
        <v>39.117059859374997</v>
      </c>
      <c r="AH21" s="52">
        <f t="shared" si="21"/>
        <v>31.546016015625</v>
      </c>
      <c r="AI21" s="19">
        <f t="shared" si="22"/>
        <v>41.640741140624996</v>
      </c>
      <c r="AJ21" s="53">
        <f t="shared" si="23"/>
        <v>43.281133973437498</v>
      </c>
      <c r="AK21" s="58">
        <f t="shared" si="24"/>
        <v>49.842705304687506</v>
      </c>
      <c r="AL21" s="53">
        <f t="shared" si="31"/>
        <v>49.842705304687506</v>
      </c>
      <c r="AM21" s="18"/>
      <c r="AN21" s="18"/>
      <c r="AO21" s="18"/>
      <c r="AP21" s="18"/>
      <c r="AQ21" s="18"/>
      <c r="AR21" s="6">
        <v>2755.6270829999999</v>
      </c>
      <c r="AS21" s="6">
        <v>0</v>
      </c>
    </row>
    <row r="22" spans="1:45" ht="14.1" customHeight="1" x14ac:dyDescent="0.2">
      <c r="A22" s="145">
        <v>14</v>
      </c>
      <c r="B22" s="144">
        <v>18</v>
      </c>
      <c r="C22" s="138"/>
      <c r="D22" s="10"/>
      <c r="E22" s="48">
        <v>3</v>
      </c>
      <c r="F22" s="50">
        <f t="shared" si="32"/>
        <v>26510.445899999999</v>
      </c>
      <c r="G22" s="20">
        <f t="shared" si="29"/>
        <v>22673.88</v>
      </c>
      <c r="H22" s="42">
        <v>1440</v>
      </c>
      <c r="I22" s="42">
        <v>1200</v>
      </c>
      <c r="J22" s="155">
        <f t="shared" si="27"/>
        <v>0</v>
      </c>
      <c r="K22" s="94">
        <f t="shared" si="28"/>
        <v>0</v>
      </c>
      <c r="L22" s="94">
        <f t="shared" si="30"/>
        <v>0</v>
      </c>
      <c r="M22" s="94">
        <f t="shared" si="0"/>
        <v>4098.6938249999994</v>
      </c>
      <c r="N22" s="133">
        <f t="shared" si="1"/>
        <v>55923.019724999998</v>
      </c>
      <c r="O22" s="43">
        <f t="shared" si="4"/>
        <v>2209.2038250000001</v>
      </c>
      <c r="P22" s="20">
        <f t="shared" si="5"/>
        <v>1889.49</v>
      </c>
      <c r="Q22" s="20">
        <f t="shared" si="6"/>
        <v>120</v>
      </c>
      <c r="R22" s="20">
        <f t="shared" si="7"/>
        <v>100</v>
      </c>
      <c r="S22" s="158">
        <f t="shared" si="8"/>
        <v>0</v>
      </c>
      <c r="T22" s="158">
        <f t="shared" si="9"/>
        <v>0</v>
      </c>
      <c r="U22" s="158">
        <f t="shared" si="10"/>
        <v>0</v>
      </c>
      <c r="V22" s="44">
        <f t="shared" si="2"/>
        <v>4318.6938250000003</v>
      </c>
      <c r="W22" s="66">
        <f t="shared" si="11"/>
        <v>72.631358630136987</v>
      </c>
      <c r="X22" s="67">
        <f t="shared" si="12"/>
        <v>62.120219178082195</v>
      </c>
      <c r="Y22" s="67">
        <f t="shared" si="13"/>
        <v>3.9452054794520546</v>
      </c>
      <c r="Z22" s="67">
        <f t="shared" si="14"/>
        <v>3.2876712328767121</v>
      </c>
      <c r="AA22" s="162">
        <f t="shared" si="15"/>
        <v>0</v>
      </c>
      <c r="AB22" s="162">
        <f t="shared" si="16"/>
        <v>0</v>
      </c>
      <c r="AC22" s="162">
        <f t="shared" si="17"/>
        <v>0</v>
      </c>
      <c r="AD22" s="103">
        <f t="shared" si="3"/>
        <v>141.98445452054793</v>
      </c>
      <c r="AE22" s="52">
        <f t="shared" si="18"/>
        <v>32.021045507812502</v>
      </c>
      <c r="AF22" s="19">
        <f t="shared" si="19"/>
        <v>38.425254609375003</v>
      </c>
      <c r="AG22" s="53">
        <f t="shared" si="20"/>
        <v>39.706096429687506</v>
      </c>
      <c r="AH22" s="52">
        <f t="shared" si="21"/>
        <v>32.021045507812502</v>
      </c>
      <c r="AI22" s="19">
        <f t="shared" si="22"/>
        <v>42.267780070312497</v>
      </c>
      <c r="AJ22" s="53">
        <f t="shared" si="23"/>
        <v>43.932874436718755</v>
      </c>
      <c r="AK22" s="58">
        <f t="shared" si="24"/>
        <v>50.593251902343759</v>
      </c>
      <c r="AL22" s="53">
        <f t="shared" si="31"/>
        <v>50.593251902343759</v>
      </c>
      <c r="AM22" s="18"/>
      <c r="AN22" s="18"/>
      <c r="AO22" s="18"/>
      <c r="AP22" s="18"/>
      <c r="AQ22" s="18"/>
      <c r="AR22" s="6">
        <v>2835.8880659999995</v>
      </c>
      <c r="AS22" s="6">
        <v>0</v>
      </c>
    </row>
    <row r="23" spans="1:45" ht="14.1" customHeight="1" x14ac:dyDescent="0.2">
      <c r="A23" s="145">
        <v>16</v>
      </c>
      <c r="B23" s="144">
        <v>20</v>
      </c>
      <c r="C23" s="138"/>
      <c r="D23" s="10"/>
      <c r="E23" s="48">
        <v>4</v>
      </c>
      <c r="F23" s="50">
        <f t="shared" si="32"/>
        <v>27240.091199999999</v>
      </c>
      <c r="G23" s="20">
        <f t="shared" si="29"/>
        <v>22673.88</v>
      </c>
      <c r="H23" s="42">
        <v>1440</v>
      </c>
      <c r="I23" s="42">
        <v>1200</v>
      </c>
      <c r="J23" s="155">
        <f t="shared" si="27"/>
        <v>0</v>
      </c>
      <c r="K23" s="94">
        <f t="shared" si="28"/>
        <v>0</v>
      </c>
      <c r="L23" s="94">
        <f t="shared" si="30"/>
        <v>0</v>
      </c>
      <c r="M23" s="94">
        <f t="shared" si="0"/>
        <v>4159.4975999999997</v>
      </c>
      <c r="N23" s="133">
        <f t="shared" si="1"/>
        <v>56713.468800000002</v>
      </c>
      <c r="O23" s="43">
        <f t="shared" si="4"/>
        <v>2270.0075999999999</v>
      </c>
      <c r="P23" s="20">
        <f t="shared" si="5"/>
        <v>1889.49</v>
      </c>
      <c r="Q23" s="20">
        <f t="shared" si="6"/>
        <v>120</v>
      </c>
      <c r="R23" s="20">
        <f t="shared" si="7"/>
        <v>100</v>
      </c>
      <c r="S23" s="158">
        <f t="shared" si="8"/>
        <v>0</v>
      </c>
      <c r="T23" s="158">
        <f t="shared" si="9"/>
        <v>0</v>
      </c>
      <c r="U23" s="158">
        <f t="shared" si="10"/>
        <v>0</v>
      </c>
      <c r="V23" s="44">
        <f t="shared" si="2"/>
        <v>4379.4975999999997</v>
      </c>
      <c r="W23" s="66">
        <f t="shared" si="11"/>
        <v>74.630386849315059</v>
      </c>
      <c r="X23" s="67">
        <f t="shared" si="12"/>
        <v>62.120219178082195</v>
      </c>
      <c r="Y23" s="67">
        <f t="shared" si="13"/>
        <v>3.9452054794520546</v>
      </c>
      <c r="Z23" s="67">
        <f t="shared" si="14"/>
        <v>3.2876712328767121</v>
      </c>
      <c r="AA23" s="162">
        <f t="shared" si="15"/>
        <v>0</v>
      </c>
      <c r="AB23" s="162">
        <f t="shared" si="16"/>
        <v>0</v>
      </c>
      <c r="AC23" s="162">
        <f t="shared" si="17"/>
        <v>0</v>
      </c>
      <c r="AD23" s="103">
        <f t="shared" si="3"/>
        <v>143.98348273972601</v>
      </c>
      <c r="AE23" s="52">
        <f t="shared" si="18"/>
        <v>32.496074999999998</v>
      </c>
      <c r="AF23" s="19">
        <f t="shared" si="19"/>
        <v>38.995289999999997</v>
      </c>
      <c r="AG23" s="53">
        <f t="shared" si="20"/>
        <v>40.295133</v>
      </c>
      <c r="AH23" s="52">
        <f t="shared" si="21"/>
        <v>32.496074999999998</v>
      </c>
      <c r="AI23" s="19">
        <f t="shared" si="22"/>
        <v>42.894818999999991</v>
      </c>
      <c r="AJ23" s="53">
        <f t="shared" si="23"/>
        <v>44.584614899999998</v>
      </c>
      <c r="AK23" s="58">
        <f t="shared" si="24"/>
        <v>51.343798499999991</v>
      </c>
      <c r="AL23" s="53">
        <f t="shared" si="31"/>
        <v>51.343798499999991</v>
      </c>
      <c r="AM23" s="18"/>
      <c r="AN23" s="18"/>
      <c r="AO23" s="18"/>
      <c r="AP23" s="18"/>
      <c r="AQ23" s="18"/>
      <c r="AR23" s="6">
        <v>2916.1490489999996</v>
      </c>
      <c r="AS23" s="6">
        <v>0</v>
      </c>
    </row>
    <row r="24" spans="1:45" ht="14.1" customHeight="1" x14ac:dyDescent="0.2">
      <c r="A24" s="145">
        <v>18</v>
      </c>
      <c r="B24" s="144">
        <v>22</v>
      </c>
      <c r="C24" s="138"/>
      <c r="D24" s="10"/>
      <c r="E24" s="48">
        <v>5</v>
      </c>
      <c r="F24" s="50">
        <f t="shared" si="32"/>
        <v>27969.736499999999</v>
      </c>
      <c r="G24" s="20">
        <f t="shared" si="29"/>
        <v>22673.88</v>
      </c>
      <c r="H24" s="42">
        <v>1440</v>
      </c>
      <c r="I24" s="42">
        <v>1200</v>
      </c>
      <c r="J24" s="155">
        <f t="shared" si="27"/>
        <v>0</v>
      </c>
      <c r="K24" s="94">
        <f t="shared" si="28"/>
        <v>0</v>
      </c>
      <c r="L24" s="94">
        <f t="shared" si="30"/>
        <v>0</v>
      </c>
      <c r="M24" s="94">
        <f t="shared" si="0"/>
        <v>4220.301375</v>
      </c>
      <c r="N24" s="133">
        <f t="shared" si="1"/>
        <v>57503.917875000006</v>
      </c>
      <c r="O24" s="43">
        <f t="shared" si="4"/>
        <v>2330.8113749999998</v>
      </c>
      <c r="P24" s="20">
        <f t="shared" si="5"/>
        <v>1889.49</v>
      </c>
      <c r="Q24" s="20">
        <f t="shared" si="6"/>
        <v>120</v>
      </c>
      <c r="R24" s="20">
        <f t="shared" si="7"/>
        <v>100</v>
      </c>
      <c r="S24" s="158">
        <f t="shared" si="8"/>
        <v>0</v>
      </c>
      <c r="T24" s="158">
        <f t="shared" si="9"/>
        <v>0</v>
      </c>
      <c r="U24" s="158">
        <f t="shared" si="10"/>
        <v>0</v>
      </c>
      <c r="V24" s="44">
        <f t="shared" si="2"/>
        <v>4440.301375</v>
      </c>
      <c r="W24" s="66">
        <f t="shared" si="11"/>
        <v>76.629415068493145</v>
      </c>
      <c r="X24" s="67">
        <f t="shared" si="12"/>
        <v>62.120219178082195</v>
      </c>
      <c r="Y24" s="67">
        <f t="shared" si="13"/>
        <v>3.9452054794520546</v>
      </c>
      <c r="Z24" s="67">
        <f t="shared" si="14"/>
        <v>3.2876712328767121</v>
      </c>
      <c r="AA24" s="162">
        <f t="shared" si="15"/>
        <v>0</v>
      </c>
      <c r="AB24" s="162">
        <f t="shared" si="16"/>
        <v>0</v>
      </c>
      <c r="AC24" s="162">
        <f t="shared" si="17"/>
        <v>0</v>
      </c>
      <c r="AD24" s="103">
        <f t="shared" si="3"/>
        <v>145.9825109589041</v>
      </c>
      <c r="AE24" s="52">
        <f t="shared" si="18"/>
        <v>32.9711044921875</v>
      </c>
      <c r="AF24" s="19">
        <f t="shared" si="19"/>
        <v>39.565325390625006</v>
      </c>
      <c r="AG24" s="53">
        <f t="shared" si="20"/>
        <v>40.884169570312501</v>
      </c>
      <c r="AH24" s="52">
        <f t="shared" si="21"/>
        <v>32.9711044921875</v>
      </c>
      <c r="AI24" s="19">
        <f t="shared" si="22"/>
        <v>43.521857929687499</v>
      </c>
      <c r="AJ24" s="53">
        <f t="shared" si="23"/>
        <v>45.236355363281255</v>
      </c>
      <c r="AK24" s="58">
        <f t="shared" si="24"/>
        <v>52.094345097656252</v>
      </c>
      <c r="AL24" s="53">
        <f t="shared" si="31"/>
        <v>52.094345097656252</v>
      </c>
      <c r="AM24" s="18"/>
      <c r="AN24" s="18"/>
      <c r="AO24" s="18"/>
      <c r="AP24" s="18"/>
      <c r="AQ24" s="18"/>
      <c r="AR24" s="6">
        <v>2996.4100320000002</v>
      </c>
      <c r="AS24" s="6">
        <v>0</v>
      </c>
    </row>
    <row r="25" spans="1:45" ht="14.1" customHeight="1" x14ac:dyDescent="0.2">
      <c r="A25" s="145">
        <v>20</v>
      </c>
      <c r="B25" s="144">
        <v>24</v>
      </c>
      <c r="C25" s="138"/>
      <c r="D25" s="10"/>
      <c r="E25" s="48">
        <v>6</v>
      </c>
      <c r="F25" s="50">
        <f t="shared" si="32"/>
        <v>28699.381799999996</v>
      </c>
      <c r="G25" s="20">
        <f t="shared" si="29"/>
        <v>22673.88</v>
      </c>
      <c r="H25" s="42">
        <v>1440</v>
      </c>
      <c r="I25" s="42">
        <v>1200</v>
      </c>
      <c r="J25" s="155">
        <f t="shared" si="27"/>
        <v>0</v>
      </c>
      <c r="K25" s="94">
        <f t="shared" si="28"/>
        <v>0</v>
      </c>
      <c r="L25" s="94">
        <f t="shared" si="30"/>
        <v>0</v>
      </c>
      <c r="M25" s="94">
        <f t="shared" si="0"/>
        <v>4281.1051499999994</v>
      </c>
      <c r="N25" s="133">
        <f t="shared" si="1"/>
        <v>58294.366949999996</v>
      </c>
      <c r="O25" s="43">
        <f t="shared" si="4"/>
        <v>2391.6151499999996</v>
      </c>
      <c r="P25" s="20">
        <f t="shared" si="5"/>
        <v>1889.49</v>
      </c>
      <c r="Q25" s="20">
        <f t="shared" si="6"/>
        <v>120</v>
      </c>
      <c r="R25" s="20">
        <f t="shared" si="7"/>
        <v>100</v>
      </c>
      <c r="S25" s="158">
        <f t="shared" si="8"/>
        <v>0</v>
      </c>
      <c r="T25" s="158">
        <f t="shared" si="9"/>
        <v>0</v>
      </c>
      <c r="U25" s="158">
        <f t="shared" si="10"/>
        <v>0</v>
      </c>
      <c r="V25" s="44">
        <f t="shared" si="2"/>
        <v>4501.1051499999994</v>
      </c>
      <c r="W25" s="66">
        <f t="shared" si="11"/>
        <v>78.628443287671217</v>
      </c>
      <c r="X25" s="67">
        <f t="shared" si="12"/>
        <v>62.120219178082195</v>
      </c>
      <c r="Y25" s="67">
        <f t="shared" si="13"/>
        <v>3.9452054794520546</v>
      </c>
      <c r="Z25" s="67">
        <f t="shared" si="14"/>
        <v>3.2876712328767121</v>
      </c>
      <c r="AA25" s="162">
        <f t="shared" si="15"/>
        <v>0</v>
      </c>
      <c r="AB25" s="162">
        <f t="shared" si="16"/>
        <v>0</v>
      </c>
      <c r="AC25" s="162">
        <f t="shared" si="17"/>
        <v>0</v>
      </c>
      <c r="AD25" s="103">
        <f t="shared" si="3"/>
        <v>147.98153917808216</v>
      </c>
      <c r="AE25" s="52">
        <f t="shared" si="18"/>
        <v>33.446133984374995</v>
      </c>
      <c r="AF25" s="19">
        <f t="shared" si="19"/>
        <v>40.13536078125</v>
      </c>
      <c r="AG25" s="53">
        <f t="shared" si="20"/>
        <v>41.473206140624995</v>
      </c>
      <c r="AH25" s="52">
        <f t="shared" si="21"/>
        <v>33.446133984374995</v>
      </c>
      <c r="AI25" s="19">
        <f t="shared" si="22"/>
        <v>44.148896859374993</v>
      </c>
      <c r="AJ25" s="53">
        <f t="shared" si="23"/>
        <v>45.888095826562498</v>
      </c>
      <c r="AK25" s="58">
        <f t="shared" si="24"/>
        <v>52.844891695312491</v>
      </c>
      <c r="AL25" s="53">
        <f t="shared" si="31"/>
        <v>52.844891695312491</v>
      </c>
      <c r="AM25" s="18"/>
      <c r="AN25" s="18"/>
      <c r="AO25" s="18"/>
      <c r="AP25" s="18"/>
      <c r="AQ25" s="18"/>
      <c r="AR25" s="6">
        <v>3076.6710149999999</v>
      </c>
      <c r="AS25" s="6">
        <v>0</v>
      </c>
    </row>
    <row r="26" spans="1:45" ht="14.1" customHeight="1" x14ac:dyDescent="0.2">
      <c r="A26" s="145">
        <v>22</v>
      </c>
      <c r="B26" s="144">
        <v>26</v>
      </c>
      <c r="C26" s="138"/>
      <c r="D26" s="10"/>
      <c r="E26" s="48">
        <v>7</v>
      </c>
      <c r="F26" s="43">
        <f t="shared" si="32"/>
        <v>29429.027099999999</v>
      </c>
      <c r="G26" s="20">
        <f t="shared" si="29"/>
        <v>22673.88</v>
      </c>
      <c r="H26" s="42">
        <v>1440</v>
      </c>
      <c r="I26" s="42">
        <v>1200</v>
      </c>
      <c r="J26" s="155">
        <f t="shared" si="27"/>
        <v>0</v>
      </c>
      <c r="K26" s="94">
        <f t="shared" si="28"/>
        <v>0</v>
      </c>
      <c r="L26" s="94">
        <f t="shared" si="30"/>
        <v>0</v>
      </c>
      <c r="M26" s="94">
        <f t="shared" si="0"/>
        <v>4341.9089249999997</v>
      </c>
      <c r="N26" s="133">
        <f t="shared" si="1"/>
        <v>59084.816024999993</v>
      </c>
      <c r="O26" s="43">
        <f t="shared" si="4"/>
        <v>2452.4189249999999</v>
      </c>
      <c r="P26" s="20">
        <f t="shared" si="5"/>
        <v>1889.49</v>
      </c>
      <c r="Q26" s="20">
        <f t="shared" si="6"/>
        <v>120</v>
      </c>
      <c r="R26" s="20">
        <f t="shared" si="7"/>
        <v>100</v>
      </c>
      <c r="S26" s="158">
        <f t="shared" si="8"/>
        <v>0</v>
      </c>
      <c r="T26" s="158">
        <f t="shared" si="9"/>
        <v>0</v>
      </c>
      <c r="U26" s="158">
        <f t="shared" si="10"/>
        <v>0</v>
      </c>
      <c r="V26" s="44">
        <f t="shared" si="2"/>
        <v>4561.9089249999997</v>
      </c>
      <c r="W26" s="66">
        <f t="shared" si="11"/>
        <v>80.627471506849318</v>
      </c>
      <c r="X26" s="67">
        <f t="shared" si="12"/>
        <v>62.120219178082195</v>
      </c>
      <c r="Y26" s="67">
        <f t="shared" si="13"/>
        <v>3.9452054794520546</v>
      </c>
      <c r="Z26" s="67">
        <f t="shared" si="14"/>
        <v>3.2876712328767121</v>
      </c>
      <c r="AA26" s="162">
        <f t="shared" si="15"/>
        <v>0</v>
      </c>
      <c r="AB26" s="162">
        <f t="shared" si="16"/>
        <v>0</v>
      </c>
      <c r="AC26" s="162">
        <f t="shared" si="17"/>
        <v>0</v>
      </c>
      <c r="AD26" s="103">
        <f t="shared" si="3"/>
        <v>149.98056739726027</v>
      </c>
      <c r="AE26" s="52">
        <f t="shared" si="18"/>
        <v>33.921163476562498</v>
      </c>
      <c r="AF26" s="19">
        <f t="shared" si="19"/>
        <v>40.705396171874995</v>
      </c>
      <c r="AG26" s="53">
        <f t="shared" si="20"/>
        <v>42.062242710937497</v>
      </c>
      <c r="AH26" s="52">
        <f t="shared" si="21"/>
        <v>33.921163476562498</v>
      </c>
      <c r="AI26" s="19">
        <f t="shared" si="22"/>
        <v>44.775935789062494</v>
      </c>
      <c r="AJ26" s="53">
        <f t="shared" si="23"/>
        <v>46.539836289843748</v>
      </c>
      <c r="AK26" s="58">
        <f t="shared" si="24"/>
        <v>53.595438292968751</v>
      </c>
      <c r="AL26" s="53">
        <f t="shared" si="31"/>
        <v>53.595438292968751</v>
      </c>
      <c r="AM26" s="18"/>
      <c r="AN26" s="18"/>
      <c r="AO26" s="18"/>
      <c r="AP26" s="18"/>
      <c r="AQ26" s="18"/>
      <c r="AR26" s="6">
        <v>3156.9319979999996</v>
      </c>
      <c r="AS26" s="6">
        <v>0</v>
      </c>
    </row>
    <row r="27" spans="1:45" ht="14.1" customHeight="1" x14ac:dyDescent="0.2">
      <c r="A27" s="145">
        <v>24</v>
      </c>
      <c r="B27" s="144">
        <v>28</v>
      </c>
      <c r="C27" s="138"/>
      <c r="D27" s="10"/>
      <c r="E27" s="48">
        <v>8</v>
      </c>
      <c r="F27" s="43">
        <f t="shared" si="32"/>
        <v>30158.672399999996</v>
      </c>
      <c r="G27" s="20">
        <f t="shared" si="29"/>
        <v>22673.88</v>
      </c>
      <c r="H27" s="42">
        <v>1440</v>
      </c>
      <c r="I27" s="42">
        <v>1200</v>
      </c>
      <c r="J27" s="155">
        <f t="shared" si="27"/>
        <v>0</v>
      </c>
      <c r="K27" s="94">
        <f t="shared" si="28"/>
        <v>0</v>
      </c>
      <c r="L27" s="94">
        <f t="shared" si="30"/>
        <v>0</v>
      </c>
      <c r="M27" s="94">
        <f t="shared" si="0"/>
        <v>4402.7127</v>
      </c>
      <c r="N27" s="133">
        <f t="shared" si="1"/>
        <v>59875.265100000004</v>
      </c>
      <c r="O27" s="43">
        <f t="shared" si="4"/>
        <v>2513.2226999999998</v>
      </c>
      <c r="P27" s="20">
        <f t="shared" si="5"/>
        <v>1889.49</v>
      </c>
      <c r="Q27" s="20">
        <f t="shared" si="6"/>
        <v>120</v>
      </c>
      <c r="R27" s="20">
        <f t="shared" si="7"/>
        <v>100</v>
      </c>
      <c r="S27" s="158">
        <f t="shared" si="8"/>
        <v>0</v>
      </c>
      <c r="T27" s="158">
        <f t="shared" si="9"/>
        <v>0</v>
      </c>
      <c r="U27" s="158">
        <f t="shared" si="10"/>
        <v>0</v>
      </c>
      <c r="V27" s="44">
        <f t="shared" si="2"/>
        <v>4622.7127</v>
      </c>
      <c r="W27" s="66">
        <f t="shared" si="11"/>
        <v>82.62649972602739</v>
      </c>
      <c r="X27" s="67">
        <f t="shared" si="12"/>
        <v>62.120219178082195</v>
      </c>
      <c r="Y27" s="67">
        <f t="shared" si="13"/>
        <v>3.9452054794520546</v>
      </c>
      <c r="Z27" s="67">
        <f t="shared" si="14"/>
        <v>3.2876712328767121</v>
      </c>
      <c r="AA27" s="162">
        <f t="shared" si="15"/>
        <v>0</v>
      </c>
      <c r="AB27" s="162">
        <f t="shared" si="16"/>
        <v>0</v>
      </c>
      <c r="AC27" s="162">
        <f t="shared" si="17"/>
        <v>0</v>
      </c>
      <c r="AD27" s="103">
        <f t="shared" si="3"/>
        <v>151.97959561643833</v>
      </c>
      <c r="AE27" s="52">
        <f t="shared" si="18"/>
        <v>34.39619296875</v>
      </c>
      <c r="AF27" s="19">
        <f t="shared" si="19"/>
        <v>41.275431562500003</v>
      </c>
      <c r="AG27" s="53">
        <f t="shared" si="20"/>
        <v>42.651279281250005</v>
      </c>
      <c r="AH27" s="52">
        <f t="shared" si="21"/>
        <v>34.39619296875</v>
      </c>
      <c r="AI27" s="19">
        <f t="shared" si="22"/>
        <v>45.402974718750002</v>
      </c>
      <c r="AJ27" s="53">
        <f t="shared" si="23"/>
        <v>47.191576753125005</v>
      </c>
      <c r="AK27" s="58">
        <f t="shared" si="24"/>
        <v>54.345984890625004</v>
      </c>
      <c r="AL27" s="53">
        <f t="shared" si="31"/>
        <v>54.345984890625004</v>
      </c>
      <c r="AM27" s="18"/>
      <c r="AN27" s="18"/>
      <c r="AO27" s="18"/>
      <c r="AP27" s="18"/>
      <c r="AQ27" s="18"/>
      <c r="AR27" s="6">
        <v>3237.1929810000001</v>
      </c>
      <c r="AS27" s="6">
        <v>0</v>
      </c>
    </row>
    <row r="28" spans="1:45" ht="14.1" customHeight="1" x14ac:dyDescent="0.2">
      <c r="A28" s="145">
        <v>26</v>
      </c>
      <c r="B28" s="144">
        <v>30</v>
      </c>
      <c r="C28" s="138"/>
      <c r="D28" s="10"/>
      <c r="E28" s="48">
        <v>9</v>
      </c>
      <c r="F28" s="43">
        <f t="shared" si="32"/>
        <v>30888.3177</v>
      </c>
      <c r="G28" s="20">
        <f t="shared" si="29"/>
        <v>22673.88</v>
      </c>
      <c r="H28" s="42">
        <v>1440</v>
      </c>
      <c r="I28" s="42">
        <v>1200</v>
      </c>
      <c r="J28" s="155">
        <f t="shared" si="27"/>
        <v>0</v>
      </c>
      <c r="K28" s="94">
        <f t="shared" si="28"/>
        <v>0</v>
      </c>
      <c r="L28" s="94">
        <f t="shared" si="30"/>
        <v>0</v>
      </c>
      <c r="M28" s="94">
        <f t="shared" si="0"/>
        <v>4463.5164750000004</v>
      </c>
      <c r="N28" s="133">
        <f t="shared" si="1"/>
        <v>60665.714175000001</v>
      </c>
      <c r="O28" s="43">
        <f t="shared" si="4"/>
        <v>2574.0264750000001</v>
      </c>
      <c r="P28" s="20">
        <f t="shared" si="5"/>
        <v>1889.49</v>
      </c>
      <c r="Q28" s="20">
        <f t="shared" si="6"/>
        <v>120</v>
      </c>
      <c r="R28" s="20">
        <f t="shared" si="7"/>
        <v>100</v>
      </c>
      <c r="S28" s="158">
        <f t="shared" si="8"/>
        <v>0</v>
      </c>
      <c r="T28" s="158">
        <f t="shared" si="9"/>
        <v>0</v>
      </c>
      <c r="U28" s="158">
        <f t="shared" si="10"/>
        <v>0</v>
      </c>
      <c r="V28" s="44">
        <f t="shared" si="2"/>
        <v>4683.5164750000004</v>
      </c>
      <c r="W28" s="66">
        <f t="shared" si="11"/>
        <v>84.625527945205476</v>
      </c>
      <c r="X28" s="67">
        <f t="shared" si="12"/>
        <v>62.120219178082195</v>
      </c>
      <c r="Y28" s="67">
        <f t="shared" si="13"/>
        <v>3.9452054794520546</v>
      </c>
      <c r="Z28" s="67">
        <f t="shared" si="14"/>
        <v>3.2876712328767121</v>
      </c>
      <c r="AA28" s="162">
        <f t="shared" si="15"/>
        <v>0</v>
      </c>
      <c r="AB28" s="162">
        <f t="shared" si="16"/>
        <v>0</v>
      </c>
      <c r="AC28" s="162">
        <f t="shared" si="17"/>
        <v>0</v>
      </c>
      <c r="AD28" s="103">
        <f t="shared" si="3"/>
        <v>153.97862383561645</v>
      </c>
      <c r="AE28" s="52">
        <f t="shared" si="18"/>
        <v>34.871222460937503</v>
      </c>
      <c r="AF28" s="19">
        <f t="shared" si="19"/>
        <v>41.845466953124998</v>
      </c>
      <c r="AG28" s="53">
        <f t="shared" si="20"/>
        <v>43.240315851562499</v>
      </c>
      <c r="AH28" s="52">
        <f t="shared" si="21"/>
        <v>34.871222460937503</v>
      </c>
      <c r="AI28" s="19">
        <f t="shared" si="22"/>
        <v>46.030013648437496</v>
      </c>
      <c r="AJ28" s="53">
        <f t="shared" si="23"/>
        <v>47.843317216406255</v>
      </c>
      <c r="AK28" s="58">
        <f t="shared" si="24"/>
        <v>55.096531488281258</v>
      </c>
      <c r="AL28" s="53">
        <f t="shared" si="31"/>
        <v>55.096531488281258</v>
      </c>
      <c r="AM28" s="18"/>
      <c r="AN28" s="18"/>
      <c r="AO28" s="18"/>
      <c r="AP28" s="18"/>
      <c r="AQ28" s="18"/>
      <c r="AR28" s="6">
        <v>3317.4539639999994</v>
      </c>
      <c r="AS28" s="6">
        <v>0</v>
      </c>
    </row>
    <row r="29" spans="1:45" ht="14.1" customHeight="1" x14ac:dyDescent="0.2">
      <c r="A29" s="145">
        <v>28</v>
      </c>
      <c r="B29" s="144">
        <v>32</v>
      </c>
      <c r="C29" s="139"/>
      <c r="D29" s="10"/>
      <c r="E29" s="48">
        <v>10</v>
      </c>
      <c r="F29" s="43">
        <f t="shared" si="32"/>
        <v>31617.962999999996</v>
      </c>
      <c r="G29" s="20">
        <f t="shared" si="29"/>
        <v>22673.88</v>
      </c>
      <c r="H29" s="42">
        <v>1440</v>
      </c>
      <c r="I29" s="42">
        <v>1200</v>
      </c>
      <c r="J29" s="155">
        <f t="shared" si="27"/>
        <v>0</v>
      </c>
      <c r="K29" s="94">
        <f t="shared" si="28"/>
        <v>0</v>
      </c>
      <c r="L29" s="94">
        <f t="shared" si="30"/>
        <v>0</v>
      </c>
      <c r="M29" s="94">
        <f t="shared" si="0"/>
        <v>4524.3202499999998</v>
      </c>
      <c r="N29" s="133">
        <f t="shared" si="1"/>
        <v>61456.163249999991</v>
      </c>
      <c r="O29" s="43">
        <f t="shared" si="4"/>
        <v>2634.8302499999995</v>
      </c>
      <c r="P29" s="20">
        <f t="shared" si="5"/>
        <v>1889.49</v>
      </c>
      <c r="Q29" s="20">
        <f t="shared" si="6"/>
        <v>120</v>
      </c>
      <c r="R29" s="20">
        <f t="shared" si="7"/>
        <v>100</v>
      </c>
      <c r="S29" s="158">
        <f t="shared" si="8"/>
        <v>0</v>
      </c>
      <c r="T29" s="158">
        <f t="shared" si="9"/>
        <v>0</v>
      </c>
      <c r="U29" s="158">
        <f t="shared" si="10"/>
        <v>0</v>
      </c>
      <c r="V29" s="44">
        <f t="shared" si="2"/>
        <v>4744.3202499999998</v>
      </c>
      <c r="W29" s="66">
        <f t="shared" si="11"/>
        <v>86.624556164383549</v>
      </c>
      <c r="X29" s="67">
        <f t="shared" si="12"/>
        <v>62.120219178082195</v>
      </c>
      <c r="Y29" s="67">
        <f t="shared" si="13"/>
        <v>3.9452054794520546</v>
      </c>
      <c r="Z29" s="67">
        <f t="shared" si="14"/>
        <v>3.2876712328767121</v>
      </c>
      <c r="AA29" s="162">
        <f t="shared" si="15"/>
        <v>0</v>
      </c>
      <c r="AB29" s="162">
        <f t="shared" si="16"/>
        <v>0</v>
      </c>
      <c r="AC29" s="162">
        <f t="shared" si="17"/>
        <v>0</v>
      </c>
      <c r="AD29" s="103">
        <f t="shared" si="3"/>
        <v>155.9776520547945</v>
      </c>
      <c r="AE29" s="52">
        <f t="shared" si="18"/>
        <v>35.346251953124998</v>
      </c>
      <c r="AF29" s="19">
        <f t="shared" si="19"/>
        <v>42.415502343749992</v>
      </c>
      <c r="AG29" s="53">
        <f t="shared" si="20"/>
        <v>43.829352421874994</v>
      </c>
      <c r="AH29" s="52">
        <f t="shared" si="21"/>
        <v>35.346251953124998</v>
      </c>
      <c r="AI29" s="19">
        <f t="shared" si="22"/>
        <v>46.65705257812499</v>
      </c>
      <c r="AJ29" s="53">
        <f t="shared" si="23"/>
        <v>48.495057679687498</v>
      </c>
      <c r="AK29" s="58">
        <f t="shared" si="24"/>
        <v>55.847078085937504</v>
      </c>
      <c r="AL29" s="53">
        <f t="shared" si="31"/>
        <v>55.847078085937504</v>
      </c>
      <c r="AM29" s="18"/>
      <c r="AN29" s="18"/>
      <c r="AO29" s="18"/>
      <c r="AP29" s="18"/>
      <c r="AQ29" s="18"/>
      <c r="AR29" s="6">
        <v>3397.7149469999999</v>
      </c>
      <c r="AS29" s="6">
        <v>0</v>
      </c>
    </row>
    <row r="30" spans="1:45" ht="14.1" customHeight="1" x14ac:dyDescent="0.2">
      <c r="A30" s="145">
        <v>30</v>
      </c>
      <c r="B30" s="144">
        <v>34</v>
      </c>
      <c r="C30" s="139"/>
      <c r="D30" s="10"/>
      <c r="E30" s="48">
        <v>11</v>
      </c>
      <c r="F30" s="43">
        <f t="shared" si="32"/>
        <v>32347.608299999996</v>
      </c>
      <c r="G30" s="20">
        <f t="shared" si="29"/>
        <v>22673.88</v>
      </c>
      <c r="H30" s="42">
        <v>1440</v>
      </c>
      <c r="I30" s="42">
        <v>1200</v>
      </c>
      <c r="J30" s="155">
        <f t="shared" si="27"/>
        <v>0</v>
      </c>
      <c r="K30" s="94">
        <f t="shared" si="28"/>
        <v>0</v>
      </c>
      <c r="L30" s="94">
        <f t="shared" si="30"/>
        <v>0</v>
      </c>
      <c r="M30" s="94">
        <f t="shared" si="0"/>
        <v>4585.1240250000001</v>
      </c>
      <c r="N30" s="133">
        <f t="shared" si="1"/>
        <v>62246.612324999995</v>
      </c>
      <c r="O30" s="43">
        <f t="shared" si="4"/>
        <v>2695.6340249999998</v>
      </c>
      <c r="P30" s="20">
        <f t="shared" si="5"/>
        <v>1889.49</v>
      </c>
      <c r="Q30" s="20">
        <f t="shared" si="6"/>
        <v>120</v>
      </c>
      <c r="R30" s="20">
        <f t="shared" si="7"/>
        <v>100</v>
      </c>
      <c r="S30" s="158">
        <f t="shared" si="8"/>
        <v>0</v>
      </c>
      <c r="T30" s="158">
        <f t="shared" si="9"/>
        <v>0</v>
      </c>
      <c r="U30" s="158">
        <f t="shared" si="10"/>
        <v>0</v>
      </c>
      <c r="V30" s="44">
        <f t="shared" si="2"/>
        <v>4805.1240250000001</v>
      </c>
      <c r="W30" s="66">
        <f t="shared" si="11"/>
        <v>88.623584383561635</v>
      </c>
      <c r="X30" s="67">
        <f t="shared" si="12"/>
        <v>62.120219178082195</v>
      </c>
      <c r="Y30" s="67">
        <f t="shared" si="13"/>
        <v>3.9452054794520546</v>
      </c>
      <c r="Z30" s="67">
        <f t="shared" si="14"/>
        <v>3.2876712328767121</v>
      </c>
      <c r="AA30" s="162">
        <f t="shared" si="15"/>
        <v>0</v>
      </c>
      <c r="AB30" s="162">
        <f t="shared" si="16"/>
        <v>0</v>
      </c>
      <c r="AC30" s="162">
        <f t="shared" si="17"/>
        <v>0</v>
      </c>
      <c r="AD30" s="103">
        <f t="shared" si="3"/>
        <v>157.97668027397259</v>
      </c>
      <c r="AE30" s="52">
        <f t="shared" si="18"/>
        <v>35.821281445312501</v>
      </c>
      <c r="AF30" s="19">
        <f t="shared" si="19"/>
        <v>42.985537734375001</v>
      </c>
      <c r="AG30" s="53">
        <f t="shared" si="20"/>
        <v>44.418388992187502</v>
      </c>
      <c r="AH30" s="52">
        <f t="shared" si="21"/>
        <v>35.821281445312501</v>
      </c>
      <c r="AI30" s="19">
        <f t="shared" si="22"/>
        <v>47.284091507812498</v>
      </c>
      <c r="AJ30" s="53">
        <f t="shared" si="23"/>
        <v>49.146798142968755</v>
      </c>
      <c r="AK30" s="58">
        <f t="shared" si="24"/>
        <v>56.597624683593757</v>
      </c>
      <c r="AL30" s="53">
        <f t="shared" si="31"/>
        <v>56.597624683593757</v>
      </c>
      <c r="AM30" s="18"/>
      <c r="AN30" s="18"/>
      <c r="AO30" s="18"/>
      <c r="AP30" s="18"/>
      <c r="AQ30" s="18"/>
      <c r="AR30" s="6">
        <v>3477.9759299999996</v>
      </c>
      <c r="AS30" s="6">
        <v>0</v>
      </c>
    </row>
    <row r="31" spans="1:45" ht="14.1" customHeight="1" x14ac:dyDescent="0.2">
      <c r="A31" s="145">
        <v>32</v>
      </c>
      <c r="B31" s="144">
        <v>36</v>
      </c>
      <c r="C31" s="139"/>
      <c r="D31" s="10"/>
      <c r="E31" s="48">
        <v>12</v>
      </c>
      <c r="F31" s="43">
        <f t="shared" si="32"/>
        <v>33077.253599999996</v>
      </c>
      <c r="G31" s="20">
        <f t="shared" si="29"/>
        <v>22673.88</v>
      </c>
      <c r="H31" s="42">
        <v>1440</v>
      </c>
      <c r="I31" s="42">
        <v>1200</v>
      </c>
      <c r="J31" s="155">
        <f t="shared" si="27"/>
        <v>0</v>
      </c>
      <c r="K31" s="94">
        <f t="shared" si="28"/>
        <v>0</v>
      </c>
      <c r="L31" s="94">
        <f t="shared" si="30"/>
        <v>0</v>
      </c>
      <c r="M31" s="94">
        <f t="shared" si="0"/>
        <v>4645.9278000000004</v>
      </c>
      <c r="N31" s="133">
        <f t="shared" si="1"/>
        <v>63037.061399999999</v>
      </c>
      <c r="O31" s="43">
        <f t="shared" si="4"/>
        <v>2756.4377999999997</v>
      </c>
      <c r="P31" s="20">
        <f t="shared" si="5"/>
        <v>1889.49</v>
      </c>
      <c r="Q31" s="20">
        <f t="shared" si="6"/>
        <v>120</v>
      </c>
      <c r="R31" s="20">
        <f t="shared" si="7"/>
        <v>100</v>
      </c>
      <c r="S31" s="158">
        <f t="shared" si="8"/>
        <v>0</v>
      </c>
      <c r="T31" s="158">
        <f t="shared" si="9"/>
        <v>0</v>
      </c>
      <c r="U31" s="158">
        <f t="shared" si="10"/>
        <v>0</v>
      </c>
      <c r="V31" s="44">
        <f t="shared" si="2"/>
        <v>4865.9277999999995</v>
      </c>
      <c r="W31" s="66">
        <f t="shared" si="11"/>
        <v>90.622612602739721</v>
      </c>
      <c r="X31" s="67">
        <f t="shared" si="12"/>
        <v>62.120219178082195</v>
      </c>
      <c r="Y31" s="67">
        <f t="shared" si="13"/>
        <v>3.9452054794520546</v>
      </c>
      <c r="Z31" s="67">
        <f t="shared" si="14"/>
        <v>3.2876712328767121</v>
      </c>
      <c r="AA31" s="162">
        <f t="shared" si="15"/>
        <v>0</v>
      </c>
      <c r="AB31" s="162">
        <f t="shared" si="16"/>
        <v>0</v>
      </c>
      <c r="AC31" s="162">
        <f t="shared" si="17"/>
        <v>0</v>
      </c>
      <c r="AD31" s="103">
        <f t="shared" si="3"/>
        <v>159.97570849315068</v>
      </c>
      <c r="AE31" s="52">
        <f t="shared" si="18"/>
        <v>36.296310937499996</v>
      </c>
      <c r="AF31" s="19">
        <f t="shared" si="19"/>
        <v>43.555573124999995</v>
      </c>
      <c r="AG31" s="53">
        <f t="shared" si="20"/>
        <v>45.007425562499996</v>
      </c>
      <c r="AH31" s="52">
        <f t="shared" si="21"/>
        <v>36.296310937499996</v>
      </c>
      <c r="AI31" s="19">
        <f t="shared" si="22"/>
        <v>47.911130437499992</v>
      </c>
      <c r="AJ31" s="53">
        <f t="shared" si="23"/>
        <v>49.798538606249998</v>
      </c>
      <c r="AK31" s="58">
        <f t="shared" si="24"/>
        <v>57.348171281249996</v>
      </c>
      <c r="AL31" s="53">
        <f t="shared" si="31"/>
        <v>57.348171281249996</v>
      </c>
      <c r="AM31" s="18"/>
      <c r="AN31" s="18"/>
      <c r="AO31" s="18"/>
      <c r="AP31" s="18"/>
      <c r="AQ31" s="18"/>
      <c r="AR31" s="6">
        <v>3558.2369129999997</v>
      </c>
      <c r="AS31" s="6">
        <v>0</v>
      </c>
    </row>
    <row r="32" spans="1:45" ht="14.1" customHeight="1" x14ac:dyDescent="0.2">
      <c r="A32" s="145">
        <v>34</v>
      </c>
      <c r="B32" s="144">
        <v>38</v>
      </c>
      <c r="C32" s="139"/>
      <c r="D32" s="10"/>
      <c r="E32" s="48">
        <v>13</v>
      </c>
      <c r="F32" s="43">
        <f t="shared" si="32"/>
        <v>33806.8989</v>
      </c>
      <c r="G32" s="20">
        <f t="shared" si="29"/>
        <v>22673.88</v>
      </c>
      <c r="H32" s="42">
        <v>1440</v>
      </c>
      <c r="I32" s="42">
        <v>1200</v>
      </c>
      <c r="J32" s="155">
        <f t="shared" si="27"/>
        <v>0</v>
      </c>
      <c r="K32" s="94">
        <f t="shared" si="28"/>
        <v>0</v>
      </c>
      <c r="L32" s="94">
        <f t="shared" si="30"/>
        <v>0</v>
      </c>
      <c r="M32" s="94">
        <f t="shared" si="0"/>
        <v>4706.7315750000007</v>
      </c>
      <c r="N32" s="133">
        <f t="shared" si="1"/>
        <v>63827.510475000003</v>
      </c>
      <c r="O32" s="43">
        <f t="shared" si="4"/>
        <v>2817.241575</v>
      </c>
      <c r="P32" s="20">
        <f t="shared" si="5"/>
        <v>1889.49</v>
      </c>
      <c r="Q32" s="20">
        <f t="shared" si="6"/>
        <v>120</v>
      </c>
      <c r="R32" s="20">
        <f t="shared" si="7"/>
        <v>100</v>
      </c>
      <c r="S32" s="158">
        <f t="shared" si="8"/>
        <v>0</v>
      </c>
      <c r="T32" s="158">
        <f t="shared" si="9"/>
        <v>0</v>
      </c>
      <c r="U32" s="158">
        <f t="shared" si="10"/>
        <v>0</v>
      </c>
      <c r="V32" s="44">
        <f t="shared" si="2"/>
        <v>4926.7315749999998</v>
      </c>
      <c r="W32" s="66">
        <f t="shared" si="11"/>
        <v>92.621640821917808</v>
      </c>
      <c r="X32" s="67">
        <f t="shared" si="12"/>
        <v>62.120219178082195</v>
      </c>
      <c r="Y32" s="67">
        <f t="shared" si="13"/>
        <v>3.9452054794520546</v>
      </c>
      <c r="Z32" s="67">
        <f t="shared" si="14"/>
        <v>3.2876712328767121</v>
      </c>
      <c r="AA32" s="162">
        <f t="shared" si="15"/>
        <v>0</v>
      </c>
      <c r="AB32" s="162">
        <f t="shared" si="16"/>
        <v>0</v>
      </c>
      <c r="AC32" s="162">
        <f t="shared" si="17"/>
        <v>0</v>
      </c>
      <c r="AD32" s="103">
        <f t="shared" si="3"/>
        <v>161.97473671232876</v>
      </c>
      <c r="AE32" s="52">
        <f t="shared" si="18"/>
        <v>36.771340429687498</v>
      </c>
      <c r="AF32" s="19">
        <f t="shared" si="19"/>
        <v>44.125608515625004</v>
      </c>
      <c r="AG32" s="53">
        <f t="shared" si="20"/>
        <v>45.596462132812505</v>
      </c>
      <c r="AH32" s="52">
        <f t="shared" si="21"/>
        <v>36.771340429687498</v>
      </c>
      <c r="AI32" s="19">
        <f t="shared" si="22"/>
        <v>48.5381693671875</v>
      </c>
      <c r="AJ32" s="53">
        <f t="shared" si="23"/>
        <v>50.450279069531256</v>
      </c>
      <c r="AK32" s="58">
        <f t="shared" si="24"/>
        <v>58.098717878906243</v>
      </c>
      <c r="AL32" s="53">
        <f t="shared" si="31"/>
        <v>58.098717878906243</v>
      </c>
      <c r="AM32" s="18"/>
      <c r="AN32" s="18"/>
      <c r="AO32" s="18"/>
      <c r="AP32" s="18"/>
      <c r="AQ32" s="18"/>
      <c r="AR32" s="6">
        <v>3638.4978959999994</v>
      </c>
      <c r="AS32" s="6">
        <v>0</v>
      </c>
    </row>
    <row r="33" spans="1:45" ht="14.1" customHeight="1" x14ac:dyDescent="0.2">
      <c r="A33" s="145">
        <v>36</v>
      </c>
      <c r="B33" s="144">
        <v>40</v>
      </c>
      <c r="C33" s="139"/>
      <c r="D33" s="10"/>
      <c r="E33" s="48">
        <v>14</v>
      </c>
      <c r="F33" s="43">
        <f t="shared" si="32"/>
        <v>34536.544199999997</v>
      </c>
      <c r="G33" s="20">
        <f t="shared" si="29"/>
        <v>22673.88</v>
      </c>
      <c r="H33" s="42">
        <v>1440</v>
      </c>
      <c r="I33" s="42">
        <v>1200</v>
      </c>
      <c r="J33" s="155">
        <f t="shared" si="27"/>
        <v>0</v>
      </c>
      <c r="K33" s="94">
        <f t="shared" si="28"/>
        <v>0</v>
      </c>
      <c r="L33" s="94">
        <f t="shared" si="30"/>
        <v>0</v>
      </c>
      <c r="M33" s="94">
        <f t="shared" si="0"/>
        <v>4767.5353499999992</v>
      </c>
      <c r="N33" s="133">
        <f t="shared" si="1"/>
        <v>64617.959549999992</v>
      </c>
      <c r="O33" s="43">
        <f t="shared" si="4"/>
        <v>2878.0453499999999</v>
      </c>
      <c r="P33" s="20">
        <f t="shared" si="5"/>
        <v>1889.49</v>
      </c>
      <c r="Q33" s="20">
        <f t="shared" si="6"/>
        <v>120</v>
      </c>
      <c r="R33" s="20">
        <f t="shared" si="7"/>
        <v>100</v>
      </c>
      <c r="S33" s="158">
        <f t="shared" si="8"/>
        <v>0</v>
      </c>
      <c r="T33" s="158">
        <f t="shared" si="9"/>
        <v>0</v>
      </c>
      <c r="U33" s="158">
        <f t="shared" si="10"/>
        <v>0</v>
      </c>
      <c r="V33" s="44">
        <f t="shared" si="2"/>
        <v>4987.5353500000001</v>
      </c>
      <c r="W33" s="66">
        <f t="shared" si="11"/>
        <v>94.62066904109588</v>
      </c>
      <c r="X33" s="67">
        <f t="shared" si="12"/>
        <v>62.120219178082195</v>
      </c>
      <c r="Y33" s="67">
        <f t="shared" si="13"/>
        <v>3.9452054794520546</v>
      </c>
      <c r="Z33" s="67">
        <f t="shared" si="14"/>
        <v>3.2876712328767121</v>
      </c>
      <c r="AA33" s="162">
        <f t="shared" si="15"/>
        <v>0</v>
      </c>
      <c r="AB33" s="162">
        <f t="shared" si="16"/>
        <v>0</v>
      </c>
      <c r="AC33" s="162">
        <f t="shared" si="17"/>
        <v>0</v>
      </c>
      <c r="AD33" s="103">
        <f t="shared" si="3"/>
        <v>163.97376493150685</v>
      </c>
      <c r="AE33" s="52">
        <f t="shared" si="18"/>
        <v>37.246369921875001</v>
      </c>
      <c r="AF33" s="19">
        <f t="shared" si="19"/>
        <v>44.695643906249998</v>
      </c>
      <c r="AG33" s="53">
        <f t="shared" si="20"/>
        <v>46.185498703124999</v>
      </c>
      <c r="AH33" s="52">
        <f t="shared" si="21"/>
        <v>37.246369921875001</v>
      </c>
      <c r="AI33" s="19">
        <f t="shared" si="22"/>
        <v>49.165208296875001</v>
      </c>
      <c r="AJ33" s="53">
        <f t="shared" si="23"/>
        <v>51.102019532812506</v>
      </c>
      <c r="AK33" s="58">
        <f t="shared" si="24"/>
        <v>58.849264476562496</v>
      </c>
      <c r="AL33" s="53">
        <f t="shared" si="31"/>
        <v>58.849264476562496</v>
      </c>
      <c r="AM33" s="18"/>
      <c r="AN33" s="18"/>
      <c r="AO33" s="18"/>
      <c r="AP33" s="18"/>
      <c r="AQ33" s="18"/>
      <c r="AR33" s="6">
        <v>3718.758879</v>
      </c>
      <c r="AS33" s="6">
        <v>0</v>
      </c>
    </row>
    <row r="34" spans="1:45" ht="14.1" customHeight="1" x14ac:dyDescent="0.2">
      <c r="A34" s="145">
        <v>38</v>
      </c>
      <c r="B34" s="144">
        <v>42</v>
      </c>
      <c r="C34" s="139"/>
      <c r="D34" s="10"/>
      <c r="E34" s="48">
        <v>15</v>
      </c>
      <c r="F34" s="43">
        <f t="shared" si="32"/>
        <v>35266.189499999993</v>
      </c>
      <c r="G34" s="20">
        <f t="shared" si="29"/>
        <v>22673.88</v>
      </c>
      <c r="H34" s="42">
        <v>1440</v>
      </c>
      <c r="I34" s="42">
        <v>1200</v>
      </c>
      <c r="J34" s="155">
        <f t="shared" si="27"/>
        <v>0</v>
      </c>
      <c r="K34" s="94">
        <f t="shared" si="28"/>
        <v>0</v>
      </c>
      <c r="L34" s="94">
        <f t="shared" si="30"/>
        <v>0</v>
      </c>
      <c r="M34" s="94">
        <f t="shared" si="0"/>
        <v>4828.3391249999995</v>
      </c>
      <c r="N34" s="133">
        <f t="shared" si="1"/>
        <v>65408.408624999996</v>
      </c>
      <c r="O34" s="43">
        <f t="shared" si="4"/>
        <v>2938.8491249999993</v>
      </c>
      <c r="P34" s="20">
        <f t="shared" si="5"/>
        <v>1889.49</v>
      </c>
      <c r="Q34" s="20">
        <f t="shared" si="6"/>
        <v>120</v>
      </c>
      <c r="R34" s="20">
        <f t="shared" si="7"/>
        <v>100</v>
      </c>
      <c r="S34" s="158">
        <f t="shared" si="8"/>
        <v>0</v>
      </c>
      <c r="T34" s="158">
        <f t="shared" si="9"/>
        <v>0</v>
      </c>
      <c r="U34" s="158">
        <f t="shared" si="10"/>
        <v>0</v>
      </c>
      <c r="V34" s="44">
        <f t="shared" si="2"/>
        <v>5048.3391249999995</v>
      </c>
      <c r="W34" s="66">
        <f t="shared" si="11"/>
        <v>96.619697260273952</v>
      </c>
      <c r="X34" s="67">
        <f t="shared" si="12"/>
        <v>62.120219178082195</v>
      </c>
      <c r="Y34" s="67">
        <f t="shared" si="13"/>
        <v>3.9452054794520546</v>
      </c>
      <c r="Z34" s="67">
        <f t="shared" si="14"/>
        <v>3.2876712328767121</v>
      </c>
      <c r="AA34" s="162">
        <f t="shared" si="15"/>
        <v>0</v>
      </c>
      <c r="AB34" s="162">
        <f t="shared" si="16"/>
        <v>0</v>
      </c>
      <c r="AC34" s="162">
        <f t="shared" si="17"/>
        <v>0</v>
      </c>
      <c r="AD34" s="103">
        <f t="shared" si="3"/>
        <v>165.97279315068491</v>
      </c>
      <c r="AE34" s="52">
        <f t="shared" si="18"/>
        <v>37.721399414062496</v>
      </c>
      <c r="AF34" s="19">
        <f t="shared" si="19"/>
        <v>45.265679296874993</v>
      </c>
      <c r="AG34" s="53">
        <f t="shared" si="20"/>
        <v>46.774535273437493</v>
      </c>
      <c r="AH34" s="52">
        <f t="shared" si="21"/>
        <v>37.721399414062496</v>
      </c>
      <c r="AI34" s="19">
        <f t="shared" si="22"/>
        <v>49.792247226562488</v>
      </c>
      <c r="AJ34" s="53">
        <f t="shared" si="23"/>
        <v>51.753759996093748</v>
      </c>
      <c r="AK34" s="58">
        <f t="shared" si="24"/>
        <v>59.599811074218749</v>
      </c>
      <c r="AL34" s="53">
        <f t="shared" si="31"/>
        <v>59.599811074218749</v>
      </c>
      <c r="AM34" s="18"/>
      <c r="AN34" s="18"/>
      <c r="AO34" s="18"/>
      <c r="AP34" s="18"/>
      <c r="AQ34" s="18"/>
      <c r="AR34" s="6">
        <v>3799.0198619999996</v>
      </c>
      <c r="AS34" s="6">
        <v>0</v>
      </c>
    </row>
    <row r="35" spans="1:45" ht="14.1" customHeight="1" x14ac:dyDescent="0.2">
      <c r="A35" s="145">
        <v>40</v>
      </c>
      <c r="B35" s="144">
        <v>44</v>
      </c>
      <c r="C35" s="139"/>
      <c r="D35" s="10"/>
      <c r="E35" s="48">
        <v>16</v>
      </c>
      <c r="F35" s="43">
        <f t="shared" si="32"/>
        <v>35995.834799999997</v>
      </c>
      <c r="G35" s="20">
        <f t="shared" si="29"/>
        <v>22673.88</v>
      </c>
      <c r="H35" s="42">
        <v>1440</v>
      </c>
      <c r="I35" s="42">
        <v>1200</v>
      </c>
      <c r="J35" s="155">
        <f t="shared" si="27"/>
        <v>0</v>
      </c>
      <c r="K35" s="94">
        <f t="shared" si="28"/>
        <v>0</v>
      </c>
      <c r="L35" s="94">
        <f t="shared" si="30"/>
        <v>0</v>
      </c>
      <c r="M35" s="94">
        <f t="shared" si="0"/>
        <v>4889.1428999999998</v>
      </c>
      <c r="N35" s="133">
        <f t="shared" si="1"/>
        <v>66198.857700000008</v>
      </c>
      <c r="O35" s="43">
        <f t="shared" si="4"/>
        <v>2999.6528999999996</v>
      </c>
      <c r="P35" s="20">
        <f t="shared" si="5"/>
        <v>1889.49</v>
      </c>
      <c r="Q35" s="20">
        <f t="shared" si="6"/>
        <v>120</v>
      </c>
      <c r="R35" s="20">
        <f t="shared" si="7"/>
        <v>100</v>
      </c>
      <c r="S35" s="158">
        <f t="shared" si="8"/>
        <v>0</v>
      </c>
      <c r="T35" s="158">
        <f t="shared" si="9"/>
        <v>0</v>
      </c>
      <c r="U35" s="158">
        <f t="shared" si="10"/>
        <v>0</v>
      </c>
      <c r="V35" s="44">
        <f t="shared" si="2"/>
        <v>5109.1428999999998</v>
      </c>
      <c r="W35" s="66">
        <f t="shared" si="11"/>
        <v>98.618725479452053</v>
      </c>
      <c r="X35" s="67">
        <f t="shared" si="12"/>
        <v>62.120219178082195</v>
      </c>
      <c r="Y35" s="67">
        <f t="shared" si="13"/>
        <v>3.9452054794520546</v>
      </c>
      <c r="Z35" s="67">
        <f t="shared" si="14"/>
        <v>3.2876712328767121</v>
      </c>
      <c r="AA35" s="162">
        <f t="shared" si="15"/>
        <v>0</v>
      </c>
      <c r="AB35" s="162">
        <f t="shared" si="16"/>
        <v>0</v>
      </c>
      <c r="AC35" s="162">
        <f t="shared" si="17"/>
        <v>0</v>
      </c>
      <c r="AD35" s="103">
        <f t="shared" si="3"/>
        <v>167.97182136986302</v>
      </c>
      <c r="AE35" s="52">
        <f t="shared" si="18"/>
        <v>38.196428906249999</v>
      </c>
      <c r="AF35" s="19">
        <f t="shared" si="19"/>
        <v>45.835714687500001</v>
      </c>
      <c r="AG35" s="53">
        <f t="shared" si="20"/>
        <v>47.363571843750002</v>
      </c>
      <c r="AH35" s="52">
        <f t="shared" si="21"/>
        <v>38.196428906249999</v>
      </c>
      <c r="AI35" s="19">
        <f t="shared" si="22"/>
        <v>50.419286156249996</v>
      </c>
      <c r="AJ35" s="53">
        <f t="shared" si="23"/>
        <v>52.405500459374998</v>
      </c>
      <c r="AK35" s="58">
        <f t="shared" si="24"/>
        <v>60.350357671874995</v>
      </c>
      <c r="AL35" s="53">
        <f t="shared" si="31"/>
        <v>60.350357671874995</v>
      </c>
      <c r="AM35" s="18"/>
      <c r="AN35" s="18"/>
      <c r="AO35" s="18"/>
      <c r="AP35" s="18"/>
      <c r="AQ35" s="18"/>
      <c r="AR35" s="6">
        <v>3879.2808449999993</v>
      </c>
      <c r="AS35" s="6">
        <v>0</v>
      </c>
    </row>
    <row r="36" spans="1:45" ht="14.1" customHeight="1" x14ac:dyDescent="0.2">
      <c r="A36" s="145">
        <v>42</v>
      </c>
      <c r="B36" s="144">
        <v>46</v>
      </c>
      <c r="C36" s="139"/>
      <c r="D36" s="10"/>
      <c r="E36" s="48">
        <v>17</v>
      </c>
      <c r="F36" s="43">
        <f t="shared" si="32"/>
        <v>36725.480100000001</v>
      </c>
      <c r="G36" s="20">
        <f t="shared" si="29"/>
        <v>22673.88</v>
      </c>
      <c r="H36" s="42">
        <v>1440</v>
      </c>
      <c r="I36" s="42">
        <v>1200</v>
      </c>
      <c r="J36" s="155">
        <f t="shared" si="27"/>
        <v>0</v>
      </c>
      <c r="K36" s="94">
        <f t="shared" si="28"/>
        <v>0</v>
      </c>
      <c r="L36" s="94">
        <f t="shared" si="30"/>
        <v>0</v>
      </c>
      <c r="M36" s="94">
        <f t="shared" si="0"/>
        <v>4949.9466750000001</v>
      </c>
      <c r="N36" s="133">
        <f t="shared" si="1"/>
        <v>66989.306775000005</v>
      </c>
      <c r="O36" s="43">
        <f t="shared" si="4"/>
        <v>3060.4566749999999</v>
      </c>
      <c r="P36" s="20">
        <f t="shared" si="5"/>
        <v>1889.49</v>
      </c>
      <c r="Q36" s="20">
        <f t="shared" si="6"/>
        <v>120</v>
      </c>
      <c r="R36" s="20">
        <f t="shared" si="7"/>
        <v>100</v>
      </c>
      <c r="S36" s="158">
        <f t="shared" si="8"/>
        <v>0</v>
      </c>
      <c r="T36" s="158">
        <f t="shared" si="9"/>
        <v>0</v>
      </c>
      <c r="U36" s="158">
        <f t="shared" si="10"/>
        <v>0</v>
      </c>
      <c r="V36" s="44">
        <f t="shared" si="2"/>
        <v>5169.9466750000001</v>
      </c>
      <c r="W36" s="66">
        <f t="shared" si="11"/>
        <v>100.61775369863014</v>
      </c>
      <c r="X36" s="67">
        <f t="shared" si="12"/>
        <v>62.120219178082195</v>
      </c>
      <c r="Y36" s="67">
        <f t="shared" si="13"/>
        <v>3.9452054794520546</v>
      </c>
      <c r="Z36" s="67">
        <f t="shared" si="14"/>
        <v>3.2876712328767121</v>
      </c>
      <c r="AA36" s="162">
        <f t="shared" si="15"/>
        <v>0</v>
      </c>
      <c r="AB36" s="162">
        <f t="shared" si="16"/>
        <v>0</v>
      </c>
      <c r="AC36" s="162">
        <f t="shared" si="17"/>
        <v>0</v>
      </c>
      <c r="AD36" s="103">
        <f t="shared" si="3"/>
        <v>169.97084958904108</v>
      </c>
      <c r="AE36" s="52">
        <f t="shared" si="18"/>
        <v>38.671458398437501</v>
      </c>
      <c r="AF36" s="19">
        <f t="shared" si="19"/>
        <v>46.405750078124996</v>
      </c>
      <c r="AG36" s="53">
        <f t="shared" si="20"/>
        <v>47.952608414062503</v>
      </c>
      <c r="AH36" s="52">
        <f t="shared" si="21"/>
        <v>38.671458398437501</v>
      </c>
      <c r="AI36" s="19">
        <f t="shared" si="22"/>
        <v>51.046325085937497</v>
      </c>
      <c r="AJ36" s="53">
        <f t="shared" si="23"/>
        <v>53.057240922656248</v>
      </c>
      <c r="AK36" s="58">
        <f t="shared" si="24"/>
        <v>61.100904269531249</v>
      </c>
      <c r="AL36" s="53">
        <f t="shared" si="31"/>
        <v>61.100904269531249</v>
      </c>
      <c r="AM36" s="18"/>
      <c r="AN36" s="18"/>
      <c r="AO36" s="18"/>
      <c r="AP36" s="18"/>
      <c r="AQ36" s="18"/>
      <c r="AR36" s="6">
        <v>3959.5418279999994</v>
      </c>
      <c r="AS36" s="6">
        <v>0</v>
      </c>
    </row>
    <row r="37" spans="1:45" ht="14.1" customHeight="1" x14ac:dyDescent="0.2">
      <c r="A37" s="145">
        <v>44</v>
      </c>
      <c r="B37" s="144">
        <v>48</v>
      </c>
      <c r="C37" s="139"/>
      <c r="D37" s="10"/>
      <c r="E37" s="48">
        <v>18</v>
      </c>
      <c r="F37" s="43">
        <f t="shared" si="32"/>
        <v>37455.125399999997</v>
      </c>
      <c r="G37" s="20">
        <f t="shared" si="29"/>
        <v>22673.88</v>
      </c>
      <c r="H37" s="42">
        <v>1440</v>
      </c>
      <c r="I37" s="42">
        <v>1200</v>
      </c>
      <c r="J37" s="155">
        <f t="shared" si="27"/>
        <v>0</v>
      </c>
      <c r="K37" s="94">
        <f t="shared" si="28"/>
        <v>0</v>
      </c>
      <c r="L37" s="94">
        <f t="shared" si="30"/>
        <v>0</v>
      </c>
      <c r="M37" s="94">
        <f t="shared" si="0"/>
        <v>5010.7504499999995</v>
      </c>
      <c r="N37" s="133">
        <f t="shared" si="1"/>
        <v>67779.755849999987</v>
      </c>
      <c r="O37" s="43">
        <f t="shared" si="4"/>
        <v>3121.2604499999998</v>
      </c>
      <c r="P37" s="20">
        <f t="shared" si="5"/>
        <v>1889.49</v>
      </c>
      <c r="Q37" s="20">
        <f t="shared" si="6"/>
        <v>120</v>
      </c>
      <c r="R37" s="20">
        <f t="shared" si="7"/>
        <v>100</v>
      </c>
      <c r="S37" s="158">
        <f t="shared" si="8"/>
        <v>0</v>
      </c>
      <c r="T37" s="158">
        <f t="shared" si="9"/>
        <v>0</v>
      </c>
      <c r="U37" s="158">
        <f t="shared" si="10"/>
        <v>0</v>
      </c>
      <c r="V37" s="44">
        <f t="shared" si="2"/>
        <v>5230.7504499999995</v>
      </c>
      <c r="W37" s="66">
        <f t="shared" si="11"/>
        <v>102.61678191780821</v>
      </c>
      <c r="X37" s="67">
        <f t="shared" si="12"/>
        <v>62.120219178082195</v>
      </c>
      <c r="Y37" s="67">
        <f t="shared" si="13"/>
        <v>3.9452054794520546</v>
      </c>
      <c r="Z37" s="67">
        <f t="shared" si="14"/>
        <v>3.2876712328767121</v>
      </c>
      <c r="AA37" s="162">
        <f t="shared" si="15"/>
        <v>0</v>
      </c>
      <c r="AB37" s="162">
        <f t="shared" si="16"/>
        <v>0</v>
      </c>
      <c r="AC37" s="162">
        <f t="shared" si="17"/>
        <v>0</v>
      </c>
      <c r="AD37" s="103">
        <f t="shared" si="3"/>
        <v>171.96987780821917</v>
      </c>
      <c r="AE37" s="52">
        <f t="shared" si="18"/>
        <v>39.146487890624996</v>
      </c>
      <c r="AF37" s="19">
        <f t="shared" si="19"/>
        <v>46.97578546874999</v>
      </c>
      <c r="AG37" s="53">
        <f t="shared" si="20"/>
        <v>48.541644984374997</v>
      </c>
      <c r="AH37" s="52">
        <f t="shared" si="21"/>
        <v>39.146487890624996</v>
      </c>
      <c r="AI37" s="19">
        <f t="shared" si="22"/>
        <v>51.67336401562499</v>
      </c>
      <c r="AJ37" s="53">
        <f t="shared" si="23"/>
        <v>53.708981385937498</v>
      </c>
      <c r="AK37" s="58">
        <f t="shared" si="24"/>
        <v>61.851450867187495</v>
      </c>
      <c r="AL37" s="53">
        <f t="shared" si="31"/>
        <v>61.851450867187495</v>
      </c>
      <c r="AM37" s="18"/>
      <c r="AN37" s="18"/>
      <c r="AO37" s="18"/>
      <c r="AP37" s="18"/>
      <c r="AQ37" s="18"/>
      <c r="AR37" s="6">
        <v>4039.802811</v>
      </c>
      <c r="AS37" s="6">
        <v>0</v>
      </c>
    </row>
    <row r="38" spans="1:45" ht="14.1" customHeight="1" x14ac:dyDescent="0.2">
      <c r="A38" s="145">
        <v>46</v>
      </c>
      <c r="B38" s="144">
        <v>50</v>
      </c>
      <c r="C38" s="139"/>
      <c r="D38" s="10"/>
      <c r="E38" s="48">
        <v>19</v>
      </c>
      <c r="F38" s="43">
        <f t="shared" si="32"/>
        <v>38184.770699999994</v>
      </c>
      <c r="G38" s="20">
        <f t="shared" si="29"/>
        <v>22673.88</v>
      </c>
      <c r="H38" s="42">
        <v>1440</v>
      </c>
      <c r="I38" s="42">
        <v>1200</v>
      </c>
      <c r="J38" s="155">
        <f t="shared" si="27"/>
        <v>0</v>
      </c>
      <c r="K38" s="94">
        <f t="shared" si="28"/>
        <v>0</v>
      </c>
      <c r="L38" s="94">
        <f t="shared" si="30"/>
        <v>0</v>
      </c>
      <c r="M38" s="94">
        <f t="shared" si="0"/>
        <v>5071.5542249999999</v>
      </c>
      <c r="N38" s="133">
        <f t="shared" si="1"/>
        <v>68570.204924999998</v>
      </c>
      <c r="O38" s="43">
        <f t="shared" si="4"/>
        <v>3182.0642249999996</v>
      </c>
      <c r="P38" s="20">
        <f t="shared" si="5"/>
        <v>1889.49</v>
      </c>
      <c r="Q38" s="20">
        <f t="shared" si="6"/>
        <v>120</v>
      </c>
      <c r="R38" s="20">
        <f t="shared" si="7"/>
        <v>100</v>
      </c>
      <c r="S38" s="158">
        <f t="shared" si="8"/>
        <v>0</v>
      </c>
      <c r="T38" s="158">
        <f t="shared" si="9"/>
        <v>0</v>
      </c>
      <c r="U38" s="158">
        <f t="shared" si="10"/>
        <v>0</v>
      </c>
      <c r="V38" s="44">
        <f t="shared" si="2"/>
        <v>5291.5542249999999</v>
      </c>
      <c r="W38" s="66">
        <f t="shared" si="11"/>
        <v>104.61581013698628</v>
      </c>
      <c r="X38" s="67">
        <f t="shared" si="12"/>
        <v>62.120219178082195</v>
      </c>
      <c r="Y38" s="67">
        <f t="shared" si="13"/>
        <v>3.9452054794520546</v>
      </c>
      <c r="Z38" s="67">
        <f t="shared" si="14"/>
        <v>3.2876712328767121</v>
      </c>
      <c r="AA38" s="162">
        <f t="shared" si="15"/>
        <v>0</v>
      </c>
      <c r="AB38" s="162">
        <f t="shared" si="16"/>
        <v>0</v>
      </c>
      <c r="AC38" s="162">
        <f t="shared" si="17"/>
        <v>0</v>
      </c>
      <c r="AD38" s="103">
        <f t="shared" si="3"/>
        <v>173.96890602739725</v>
      </c>
      <c r="AE38" s="52">
        <f t="shared" si="18"/>
        <v>39.621517382812499</v>
      </c>
      <c r="AF38" s="19">
        <f t="shared" si="19"/>
        <v>47.545820859374999</v>
      </c>
      <c r="AG38" s="53">
        <f t="shared" si="20"/>
        <v>49.130681554687499</v>
      </c>
      <c r="AH38" s="52">
        <f t="shared" si="21"/>
        <v>39.621517382812499</v>
      </c>
      <c r="AI38" s="19">
        <f t="shared" si="22"/>
        <v>52.300402945312499</v>
      </c>
      <c r="AJ38" s="53">
        <f t="shared" si="23"/>
        <v>54.360721849218749</v>
      </c>
      <c r="AK38" s="58">
        <f t="shared" si="24"/>
        <v>62.601997464843748</v>
      </c>
      <c r="AL38" s="53">
        <f t="shared" si="31"/>
        <v>62.601997464843748</v>
      </c>
      <c r="AM38" s="18"/>
      <c r="AN38" s="18"/>
      <c r="AO38" s="18"/>
      <c r="AP38" s="18"/>
      <c r="AQ38" s="18"/>
      <c r="AR38" s="6">
        <v>4120.0637939999997</v>
      </c>
      <c r="AS38" s="6">
        <v>0</v>
      </c>
    </row>
    <row r="39" spans="1:45" ht="14.1" customHeight="1" x14ac:dyDescent="0.2">
      <c r="A39" s="145">
        <v>48</v>
      </c>
      <c r="B39" s="144">
        <v>52</v>
      </c>
      <c r="C39" s="139"/>
      <c r="D39" s="10"/>
      <c r="E39" s="48">
        <v>20</v>
      </c>
      <c r="F39" s="43">
        <f t="shared" si="32"/>
        <v>38914.415999999997</v>
      </c>
      <c r="G39" s="20">
        <f t="shared" si="29"/>
        <v>22673.88</v>
      </c>
      <c r="H39" s="42">
        <v>1440</v>
      </c>
      <c r="I39" s="42">
        <v>1200</v>
      </c>
      <c r="J39" s="155">
        <f t="shared" si="27"/>
        <v>0</v>
      </c>
      <c r="K39" s="94">
        <f t="shared" si="28"/>
        <v>0</v>
      </c>
      <c r="L39" s="94">
        <f t="shared" si="30"/>
        <v>0</v>
      </c>
      <c r="M39" s="94">
        <f t="shared" si="0"/>
        <v>5132.3580000000002</v>
      </c>
      <c r="N39" s="133">
        <f t="shared" si="1"/>
        <v>69360.65400000001</v>
      </c>
      <c r="O39" s="43">
        <f t="shared" si="4"/>
        <v>3242.8679999999999</v>
      </c>
      <c r="P39" s="20">
        <f t="shared" si="5"/>
        <v>1889.49</v>
      </c>
      <c r="Q39" s="20">
        <f t="shared" si="6"/>
        <v>120</v>
      </c>
      <c r="R39" s="20">
        <f t="shared" si="7"/>
        <v>100</v>
      </c>
      <c r="S39" s="158">
        <f t="shared" si="8"/>
        <v>0</v>
      </c>
      <c r="T39" s="158">
        <f t="shared" si="9"/>
        <v>0</v>
      </c>
      <c r="U39" s="158">
        <f t="shared" si="10"/>
        <v>0</v>
      </c>
      <c r="V39" s="44">
        <f t="shared" si="2"/>
        <v>5352.3580000000002</v>
      </c>
      <c r="W39" s="66">
        <f t="shared" si="11"/>
        <v>106.61483835616437</v>
      </c>
      <c r="X39" s="67">
        <f t="shared" si="12"/>
        <v>62.120219178082195</v>
      </c>
      <c r="Y39" s="67">
        <f t="shared" si="13"/>
        <v>3.9452054794520546</v>
      </c>
      <c r="Z39" s="67">
        <f t="shared" si="14"/>
        <v>3.2876712328767121</v>
      </c>
      <c r="AA39" s="162">
        <f t="shared" si="15"/>
        <v>0</v>
      </c>
      <c r="AB39" s="162">
        <f t="shared" si="16"/>
        <v>0</v>
      </c>
      <c r="AC39" s="162">
        <f t="shared" si="17"/>
        <v>0</v>
      </c>
      <c r="AD39" s="103">
        <f t="shared" si="3"/>
        <v>175.96793424657531</v>
      </c>
      <c r="AE39" s="52">
        <f t="shared" si="18"/>
        <v>40.096546875000001</v>
      </c>
      <c r="AF39" s="19">
        <f t="shared" si="19"/>
        <v>48.115856250000007</v>
      </c>
      <c r="AG39" s="53">
        <f t="shared" si="20"/>
        <v>49.719718125000007</v>
      </c>
      <c r="AH39" s="52">
        <f t="shared" si="21"/>
        <v>40.096546875000001</v>
      </c>
      <c r="AI39" s="19">
        <f t="shared" si="22"/>
        <v>52.927441875</v>
      </c>
      <c r="AJ39" s="53">
        <f t="shared" si="23"/>
        <v>55.012462312500006</v>
      </c>
      <c r="AK39" s="58">
        <f t="shared" si="24"/>
        <v>63.352544062500009</v>
      </c>
      <c r="AL39" s="53">
        <f t="shared" si="31"/>
        <v>63.352544062500009</v>
      </c>
      <c r="AM39" s="18"/>
      <c r="AN39" s="18"/>
      <c r="AO39" s="18"/>
      <c r="AP39" s="18"/>
      <c r="AQ39" s="18"/>
      <c r="AR39" s="6">
        <v>4200.3247769999998</v>
      </c>
      <c r="AS39" s="6">
        <v>0</v>
      </c>
    </row>
    <row r="40" spans="1:45" ht="14.1" customHeight="1" thickBot="1" x14ac:dyDescent="0.25">
      <c r="A40" s="146">
        <v>50</v>
      </c>
      <c r="B40" s="147">
        <v>54</v>
      </c>
      <c r="C40" s="140"/>
      <c r="D40" s="141"/>
      <c r="E40" s="142">
        <v>21</v>
      </c>
      <c r="F40" s="45">
        <f t="shared" si="32"/>
        <v>39644.061299999994</v>
      </c>
      <c r="G40" s="46">
        <f t="shared" si="29"/>
        <v>22673.88</v>
      </c>
      <c r="H40" s="51">
        <v>1440</v>
      </c>
      <c r="I40" s="51">
        <v>1200</v>
      </c>
      <c r="J40" s="156">
        <f t="shared" si="27"/>
        <v>0</v>
      </c>
      <c r="K40" s="95">
        <f t="shared" si="28"/>
        <v>0</v>
      </c>
      <c r="L40" s="95">
        <f t="shared" si="30"/>
        <v>0</v>
      </c>
      <c r="M40" s="95">
        <f t="shared" si="0"/>
        <v>5193.1617749999996</v>
      </c>
      <c r="N40" s="134">
        <f t="shared" si="1"/>
        <v>70151.103074999992</v>
      </c>
      <c r="O40" s="45">
        <f t="shared" si="4"/>
        <v>3303.6717749999993</v>
      </c>
      <c r="P40" s="46">
        <f t="shared" si="5"/>
        <v>1889.49</v>
      </c>
      <c r="Q40" s="46">
        <f t="shared" si="6"/>
        <v>120</v>
      </c>
      <c r="R40" s="46">
        <f t="shared" si="7"/>
        <v>100</v>
      </c>
      <c r="S40" s="159">
        <f t="shared" si="8"/>
        <v>0</v>
      </c>
      <c r="T40" s="159">
        <f t="shared" si="9"/>
        <v>0</v>
      </c>
      <c r="U40" s="159">
        <f t="shared" si="10"/>
        <v>0</v>
      </c>
      <c r="V40" s="47">
        <f t="shared" si="2"/>
        <v>5413.1617749999996</v>
      </c>
      <c r="W40" s="68">
        <f t="shared" si="11"/>
        <v>108.61386657534246</v>
      </c>
      <c r="X40" s="69">
        <f t="shared" si="12"/>
        <v>62.120219178082195</v>
      </c>
      <c r="Y40" s="69">
        <f t="shared" si="13"/>
        <v>3.9452054794520546</v>
      </c>
      <c r="Z40" s="69">
        <f t="shared" si="14"/>
        <v>3.2876712328767121</v>
      </c>
      <c r="AA40" s="163">
        <f t="shared" si="15"/>
        <v>0</v>
      </c>
      <c r="AB40" s="163">
        <f t="shared" si="16"/>
        <v>0</v>
      </c>
      <c r="AC40" s="163">
        <f t="shared" si="17"/>
        <v>0</v>
      </c>
      <c r="AD40" s="104">
        <f t="shared" si="3"/>
        <v>177.96696246575343</v>
      </c>
      <c r="AE40" s="54">
        <f t="shared" si="18"/>
        <v>40.571576367187497</v>
      </c>
      <c r="AF40" s="55">
        <f t="shared" si="19"/>
        <v>48.685891640625002</v>
      </c>
      <c r="AG40" s="56">
        <f t="shared" si="20"/>
        <v>50.308754695312501</v>
      </c>
      <c r="AH40" s="54">
        <f t="shared" si="21"/>
        <v>40.571576367187497</v>
      </c>
      <c r="AI40" s="55">
        <f t="shared" si="22"/>
        <v>53.554480804687493</v>
      </c>
      <c r="AJ40" s="56">
        <f t="shared" si="23"/>
        <v>55.664202775781249</v>
      </c>
      <c r="AK40" s="64">
        <f t="shared" si="24"/>
        <v>64.103090660156255</v>
      </c>
      <c r="AL40" s="56">
        <f t="shared" si="31"/>
        <v>64.103090660156255</v>
      </c>
      <c r="AM40" s="18"/>
      <c r="AN40" s="18"/>
      <c r="AO40" s="18"/>
      <c r="AP40" s="18"/>
      <c r="AQ40" s="18"/>
      <c r="AR40" s="6">
        <v>4280.5857599999999</v>
      </c>
      <c r="AS40" s="6">
        <v>0</v>
      </c>
    </row>
  </sheetData>
  <mergeCells count="49">
    <mergeCell ref="AR11:AS11"/>
    <mergeCell ref="C7:F8"/>
    <mergeCell ref="G7:O7"/>
    <mergeCell ref="G8:O8"/>
    <mergeCell ref="AE11:AE12"/>
    <mergeCell ref="AF11:AF12"/>
    <mergeCell ref="AG11:AG12"/>
    <mergeCell ref="AH11:AH12"/>
    <mergeCell ref="AI11:AI12"/>
    <mergeCell ref="AJ11:AJ12"/>
    <mergeCell ref="W11:W12"/>
    <mergeCell ref="X11:X12"/>
    <mergeCell ref="AH10:AJ10"/>
    <mergeCell ref="AK10:AL10"/>
    <mergeCell ref="AD11:AD12"/>
    <mergeCell ref="F11:F12"/>
    <mergeCell ref="AE10:AG10"/>
    <mergeCell ref="AK11:AK12"/>
    <mergeCell ref="AL11:AL12"/>
    <mergeCell ref="C10:C12"/>
    <mergeCell ref="D10:D12"/>
    <mergeCell ref="E10:E12"/>
    <mergeCell ref="F10:N10"/>
    <mergeCell ref="O10:V10"/>
    <mergeCell ref="Q11:Q12"/>
    <mergeCell ref="R11:R12"/>
    <mergeCell ref="U11:U12"/>
    <mergeCell ref="V11:V12"/>
    <mergeCell ref="O11:O12"/>
    <mergeCell ref="P11:P12"/>
    <mergeCell ref="W10:AD10"/>
    <mergeCell ref="AC11:AC12"/>
    <mergeCell ref="AB11:AB12"/>
    <mergeCell ref="T11:T12"/>
    <mergeCell ref="Y11:Y12"/>
    <mergeCell ref="Z11:Z12"/>
    <mergeCell ref="S11:S12"/>
    <mergeCell ref="AA11:AA12"/>
    <mergeCell ref="R7:U7"/>
    <mergeCell ref="R8:U8"/>
    <mergeCell ref="S5:U5"/>
    <mergeCell ref="A10:B10"/>
    <mergeCell ref="A11:A12"/>
    <mergeCell ref="B11:B12"/>
    <mergeCell ref="G11:G12"/>
    <mergeCell ref="H11:H12"/>
    <mergeCell ref="I11:I12"/>
    <mergeCell ref="N11:N12"/>
    <mergeCell ref="M11:M12"/>
  </mergeCells>
  <dataValidations count="3">
    <dataValidation type="list" allowBlank="1" showInputMessage="1" showErrorMessage="1" sqref="K12:L12" xr:uid="{849FAAEF-900E-460F-A3B3-CE7E71C4DC12}">
      <formula1>"NO-NEIN,SI-JA,"</formula1>
    </dataValidation>
    <dataValidation type="list" allowBlank="1" showInputMessage="1" showErrorMessage="1" sqref="AH8:AI8" xr:uid="{A3225894-6547-42AC-8815-BBAE0EBBBB89}">
      <formula1>"FACHLEHRER - DOCENTE TECNICO PRATICO,MUSIKSCHULLEHRER - DOCENTE DI MUSICA,LEHRER MIT 3 JAHE HS - DOCENTE 3 ANNI LAUREA,LEHRER 5 JAHRE HS - DOCENTE 5 ANNI DI LAUREA,PRAXISLEHRER - INSEGNATE APPLICAZIONE TECHNICA,"</formula1>
    </dataValidation>
    <dataValidation type="list" allowBlank="1" showInputMessage="1" showErrorMessage="1" sqref="J12" xr:uid="{14321573-6E74-4297-B9D7-BD3496F56D34}">
      <formula1>"C1 (ex A),B2 (ex B),NO-NEIN,"</formula1>
    </dataValidation>
  </dataValidations>
  <pageMargins left="0.39370078740157483" right="0" top="0" bottom="0.39370078740157483" header="0.15748031496062992" footer="0.15748031496062992"/>
  <pageSetup paperSize="9" orientation="portrait" r:id="rId1"/>
  <headerFooter alignWithMargins="0">
    <oddFooter>&amp;L&amp;8&amp;A&amp;R&amp;8Version/e 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48198-041F-4CCE-AEA6-CF2934012604}">
  <dimension ref="A2:AP40"/>
  <sheetViews>
    <sheetView zoomScale="115" zoomScaleNormal="115" workbookViewId="0">
      <selection activeCell="J12" sqref="J12"/>
    </sheetView>
  </sheetViews>
  <sheetFormatPr baseColWidth="10" defaultColWidth="9.140625" defaultRowHeight="11.25" x14ac:dyDescent="0.2"/>
  <cols>
    <col min="1" max="1" width="10.7109375" style="7" customWidth="1"/>
    <col min="2" max="2" width="10.28515625" style="131" customWidth="1"/>
    <col min="3" max="3" width="11.28515625" style="6" bestFit="1" customWidth="1"/>
    <col min="4" max="4" width="6.28515625" style="7" bestFit="1" customWidth="1"/>
    <col min="5" max="5" width="5.85546875" style="7" bestFit="1" customWidth="1"/>
    <col min="6" max="6" width="10.42578125" style="6" customWidth="1"/>
    <col min="7" max="7" width="9.85546875" style="6" customWidth="1"/>
    <col min="8" max="8" width="12.28515625" style="6" bestFit="1" customWidth="1"/>
    <col min="9" max="9" width="15.28515625" style="6" bestFit="1" customWidth="1"/>
    <col min="10" max="10" width="12.85546875" style="132" customWidth="1"/>
    <col min="11" max="11" width="11.85546875" style="6" customWidth="1"/>
    <col min="12" max="12" width="11.85546875" style="132" customWidth="1"/>
    <col min="13" max="13" width="11" style="6" customWidth="1"/>
    <col min="14" max="14" width="8.42578125" style="6" customWidth="1"/>
    <col min="15" max="15" width="8.140625" style="6" bestFit="1" customWidth="1"/>
    <col min="16" max="16" width="11.5703125" style="6" customWidth="1"/>
    <col min="17" max="17" width="11.85546875" style="6" customWidth="1"/>
    <col min="18" max="18" width="10.5703125" style="132" customWidth="1"/>
    <col min="19" max="19" width="10.5703125" style="6" customWidth="1"/>
    <col min="20" max="20" width="12.28515625" style="6" customWidth="1"/>
    <col min="21" max="21" width="11.85546875" style="6" customWidth="1"/>
    <col min="22" max="22" width="11.7109375" style="6" customWidth="1"/>
    <col min="23" max="23" width="11" style="6" customWidth="1"/>
    <col min="24" max="24" width="12.28515625" style="6" customWidth="1"/>
    <col min="25" max="25" width="11.5703125" style="132" customWidth="1"/>
    <col min="26" max="26" width="11.85546875" style="6" customWidth="1"/>
    <col min="27" max="27" width="12.42578125" style="6" customWidth="1"/>
    <col min="28" max="30" width="9.140625" style="6"/>
    <col min="31" max="31" width="8.28515625" style="6" bestFit="1" customWidth="1"/>
    <col min="32" max="32" width="8.5703125" style="6" bestFit="1" customWidth="1"/>
    <col min="33" max="33" width="9.28515625" style="6" customWidth="1"/>
    <col min="34" max="34" width="14.7109375" style="6" customWidth="1"/>
    <col min="35" max="35" width="17.42578125" style="6" customWidth="1"/>
    <col min="36" max="39" width="9.28515625" style="6" customWidth="1"/>
    <col min="40" max="40" width="2.42578125" style="6" customWidth="1"/>
    <col min="41" max="41" width="1.85546875" style="6" hidden="1" customWidth="1"/>
    <col min="42" max="42" width="9.140625" style="6" hidden="1" customWidth="1"/>
    <col min="43" max="16384" width="9.140625" style="6"/>
  </cols>
  <sheetData>
    <row r="2" spans="1:42" ht="60" customHeight="1" x14ac:dyDescent="0.2">
      <c r="C2" s="7"/>
      <c r="F2" s="7"/>
      <c r="G2" s="7"/>
      <c r="H2" s="128" t="s">
        <v>0</v>
      </c>
      <c r="I2" s="88"/>
      <c r="J2" s="88"/>
      <c r="K2" s="88"/>
      <c r="L2" s="88"/>
      <c r="M2" s="88"/>
      <c r="N2" s="88"/>
      <c r="O2" s="88"/>
      <c r="P2" s="7"/>
      <c r="Q2" s="7"/>
      <c r="R2" s="157"/>
      <c r="S2" s="7"/>
      <c r="T2" s="7"/>
      <c r="U2" s="92"/>
      <c r="V2" s="92"/>
      <c r="W2" s="92"/>
      <c r="X2" s="92"/>
      <c r="Y2" s="92"/>
      <c r="Z2" s="92"/>
      <c r="AA2" s="7"/>
      <c r="AB2" s="7"/>
      <c r="AC2" s="7"/>
      <c r="AD2" s="7"/>
    </row>
    <row r="3" spans="1:42" ht="18" customHeight="1" x14ac:dyDescent="0.2">
      <c r="C3" s="7"/>
      <c r="F3" s="7"/>
      <c r="G3" s="89"/>
      <c r="H3" s="93" t="s">
        <v>30</v>
      </c>
      <c r="I3" s="91">
        <v>46023</v>
      </c>
      <c r="J3" s="91"/>
      <c r="K3" s="89"/>
      <c r="L3" s="89"/>
      <c r="M3" s="90"/>
      <c r="N3" s="89"/>
      <c r="O3" s="89"/>
      <c r="P3" s="89"/>
      <c r="Q3" s="89"/>
      <c r="R3" s="89"/>
      <c r="S3" s="89"/>
      <c r="T3" s="89"/>
      <c r="U3" s="92"/>
      <c r="V3" s="92"/>
      <c r="W3" s="92"/>
      <c r="X3" s="92"/>
      <c r="Y3" s="92"/>
      <c r="Z3" s="92"/>
      <c r="AA3" s="7"/>
    </row>
    <row r="4" spans="1:42" ht="18.75" customHeight="1" thickBot="1" x14ac:dyDescent="0.25">
      <c r="C4" s="7"/>
      <c r="F4" s="7"/>
      <c r="G4" s="71"/>
      <c r="H4" s="71"/>
      <c r="I4" s="71"/>
      <c r="J4" s="71"/>
      <c r="K4" s="71"/>
      <c r="L4" s="71"/>
      <c r="M4" s="71"/>
      <c r="N4" s="71"/>
      <c r="O4" s="71"/>
      <c r="P4" s="71"/>
      <c r="Q4" s="71"/>
      <c r="R4" s="71"/>
      <c r="S4" s="71"/>
      <c r="T4" s="71"/>
      <c r="U4" s="7"/>
      <c r="V4" s="7"/>
      <c r="W4" s="7"/>
      <c r="X4" s="7"/>
      <c r="Y4" s="131"/>
      <c r="Z4" s="7"/>
      <c r="AA4" s="7"/>
    </row>
    <row r="5" spans="1:42" s="12" customFormat="1" ht="15.75" customHeight="1" thickBot="1" x14ac:dyDescent="0.25">
      <c r="A5" s="11"/>
      <c r="B5" s="135"/>
      <c r="C5" s="11"/>
      <c r="D5" s="11"/>
      <c r="E5" s="11"/>
      <c r="F5" s="11"/>
      <c r="G5" s="7"/>
      <c r="H5" s="7"/>
      <c r="I5" s="7"/>
      <c r="J5" s="131"/>
      <c r="K5" s="7"/>
      <c r="L5" s="131"/>
      <c r="M5" s="7"/>
      <c r="N5" s="7"/>
      <c r="O5" s="7"/>
      <c r="P5" s="7"/>
      <c r="Q5" s="169"/>
      <c r="R5" s="273" t="s">
        <v>78</v>
      </c>
      <c r="S5" s="181"/>
      <c r="T5" s="182"/>
      <c r="U5" s="92"/>
      <c r="V5" s="89"/>
      <c r="W5" s="7"/>
      <c r="X5" s="7"/>
      <c r="Y5" s="131"/>
      <c r="Z5" s="7"/>
      <c r="AA5" s="7"/>
      <c r="AB5" s="7"/>
      <c r="AC5" s="7"/>
    </row>
    <row r="6" spans="1:42" s="12" customFormat="1" ht="16.5" customHeight="1" thickBot="1" x14ac:dyDescent="0.25">
      <c r="A6" s="11"/>
      <c r="B6" s="135"/>
      <c r="C6" s="11"/>
      <c r="D6" s="11"/>
      <c r="E6" s="11"/>
      <c r="F6" s="11"/>
      <c r="G6" s="7"/>
      <c r="H6" s="7"/>
      <c r="I6" s="7"/>
      <c r="J6" s="131"/>
      <c r="K6" s="7"/>
      <c r="L6" s="131"/>
      <c r="M6" s="7"/>
      <c r="N6" s="7"/>
      <c r="O6" s="7"/>
      <c r="P6" s="89"/>
      <c r="Q6" s="7"/>
      <c r="R6" s="131"/>
      <c r="S6" s="7"/>
      <c r="T6" s="89"/>
      <c r="U6" s="92"/>
      <c r="V6" s="89"/>
      <c r="W6" s="7"/>
      <c r="X6" s="7"/>
      <c r="Y6" s="131"/>
      <c r="Z6" s="7"/>
      <c r="AA6" s="7"/>
      <c r="AB6" s="7"/>
      <c r="AC6" s="7"/>
    </row>
    <row r="7" spans="1:42" ht="22.5" customHeight="1" x14ac:dyDescent="0.2">
      <c r="C7" s="228" t="s">
        <v>38</v>
      </c>
      <c r="D7" s="229"/>
      <c r="E7" s="229"/>
      <c r="F7" s="230"/>
      <c r="G7" s="234" t="s">
        <v>65</v>
      </c>
      <c r="H7" s="235"/>
      <c r="I7" s="235"/>
      <c r="J7" s="235"/>
      <c r="K7" s="235"/>
      <c r="L7" s="235"/>
      <c r="M7" s="235"/>
      <c r="N7" s="236"/>
      <c r="P7" s="71"/>
      <c r="Q7" s="174" t="s">
        <v>76</v>
      </c>
      <c r="R7" s="175"/>
      <c r="S7" s="175"/>
      <c r="T7" s="176"/>
      <c r="U7" s="92"/>
      <c r="V7" s="89"/>
      <c r="W7" s="7"/>
      <c r="X7" s="7"/>
      <c r="Y7" s="131"/>
      <c r="Z7" s="7"/>
      <c r="AD7" s="12"/>
      <c r="AE7" s="12"/>
      <c r="AF7" s="12"/>
      <c r="AG7" s="12"/>
    </row>
    <row r="8" spans="1:42" ht="21" customHeight="1" thickBot="1" x14ac:dyDescent="0.25">
      <c r="C8" s="231"/>
      <c r="D8" s="232"/>
      <c r="E8" s="232"/>
      <c r="F8" s="233"/>
      <c r="G8" s="237" t="s">
        <v>75</v>
      </c>
      <c r="H8" s="238"/>
      <c r="I8" s="238"/>
      <c r="J8" s="238"/>
      <c r="K8" s="238"/>
      <c r="L8" s="238"/>
      <c r="M8" s="238"/>
      <c r="N8" s="239"/>
      <c r="P8" s="7"/>
      <c r="Q8" s="177" t="s">
        <v>77</v>
      </c>
      <c r="R8" s="178"/>
      <c r="S8" s="178"/>
      <c r="T8" s="179"/>
      <c r="U8" s="92"/>
      <c r="V8" s="89"/>
      <c r="W8" s="27">
        <f>Data!H12</f>
        <v>35.64</v>
      </c>
      <c r="AD8" s="12"/>
      <c r="AE8" s="12"/>
      <c r="AF8" s="12"/>
      <c r="AG8" s="12"/>
    </row>
    <row r="9" spans="1:42" ht="18" customHeight="1" thickBot="1" x14ac:dyDescent="0.25">
      <c r="C9" s="7"/>
      <c r="F9" s="28"/>
      <c r="G9" s="38"/>
      <c r="H9" s="38"/>
      <c r="I9" s="38"/>
      <c r="J9" s="38"/>
      <c r="K9" s="38"/>
      <c r="L9" s="38"/>
      <c r="M9" s="39"/>
      <c r="N9" s="40">
        <f>12</f>
        <v>12</v>
      </c>
      <c r="O9" s="7"/>
      <c r="P9" s="7"/>
      <c r="Q9" s="7"/>
      <c r="R9" s="131"/>
      <c r="S9" s="7"/>
      <c r="T9" s="16"/>
      <c r="U9" s="40">
        <v>365</v>
      </c>
      <c r="V9" s="16"/>
      <c r="W9" s="16"/>
      <c r="X9" s="16"/>
      <c r="Y9" s="16"/>
      <c r="Z9" s="16"/>
      <c r="AA9" s="16">
        <v>365</v>
      </c>
      <c r="AC9" s="96" t="s">
        <v>51</v>
      </c>
      <c r="AD9" s="96"/>
      <c r="AE9" s="96"/>
      <c r="AF9" s="96"/>
      <c r="AG9" s="96" t="s">
        <v>30</v>
      </c>
      <c r="AH9" s="98">
        <v>46266</v>
      </c>
    </row>
    <row r="10" spans="1:42" s="8" customFormat="1" ht="23.25" customHeight="1" thickBot="1" x14ac:dyDescent="0.25">
      <c r="A10" s="183" t="s">
        <v>83</v>
      </c>
      <c r="B10" s="184"/>
      <c r="C10" s="203" t="s">
        <v>1</v>
      </c>
      <c r="D10" s="206" t="s">
        <v>2</v>
      </c>
      <c r="E10" s="209" t="s">
        <v>3</v>
      </c>
      <c r="F10" s="212" t="s">
        <v>6</v>
      </c>
      <c r="G10" s="213"/>
      <c r="H10" s="213"/>
      <c r="I10" s="213"/>
      <c r="J10" s="213"/>
      <c r="K10" s="213"/>
      <c r="L10" s="213"/>
      <c r="M10" s="214"/>
      <c r="N10" s="215" t="s">
        <v>59</v>
      </c>
      <c r="O10" s="215"/>
      <c r="P10" s="215"/>
      <c r="Q10" s="215"/>
      <c r="R10" s="215"/>
      <c r="S10" s="215"/>
      <c r="T10" s="216"/>
      <c r="U10" s="223" t="str">
        <f>CONCATENATE("GIORNALIERO - TÄGLICH  
(",U9," giorni/Tage)")</f>
        <v>GIORNALIERO - TÄGLICH  
(365 giorni/Tage)</v>
      </c>
      <c r="V10" s="215"/>
      <c r="W10" s="215"/>
      <c r="X10" s="215"/>
      <c r="Y10" s="215"/>
      <c r="Z10" s="215"/>
      <c r="AA10" s="216"/>
      <c r="AB10" s="196" t="s">
        <v>55</v>
      </c>
      <c r="AC10" s="197"/>
      <c r="AD10" s="198"/>
      <c r="AE10" s="196" t="s">
        <v>56</v>
      </c>
      <c r="AF10" s="197"/>
      <c r="AG10" s="250"/>
      <c r="AH10" s="196" t="s">
        <v>51</v>
      </c>
      <c r="AI10" s="198"/>
      <c r="AJ10" s="82"/>
      <c r="AK10" s="82"/>
      <c r="AL10" s="82"/>
      <c r="AM10" s="82"/>
      <c r="AN10" s="82"/>
    </row>
    <row r="11" spans="1:42" s="8" customFormat="1" ht="30" customHeight="1" x14ac:dyDescent="0.2">
      <c r="A11" s="185" t="s">
        <v>81</v>
      </c>
      <c r="B11" s="187" t="s">
        <v>82</v>
      </c>
      <c r="C11" s="204"/>
      <c r="D11" s="207"/>
      <c r="E11" s="210"/>
      <c r="F11" s="252" t="s">
        <v>4</v>
      </c>
      <c r="G11" s="217" t="s">
        <v>5</v>
      </c>
      <c r="H11" s="217" t="s">
        <v>61</v>
      </c>
      <c r="I11" s="217" t="s">
        <v>60</v>
      </c>
      <c r="J11" s="154" t="s">
        <v>85</v>
      </c>
      <c r="K11" s="86" t="s">
        <v>73</v>
      </c>
      <c r="L11" s="226" t="s">
        <v>80</v>
      </c>
      <c r="M11" s="224" t="s">
        <v>9</v>
      </c>
      <c r="N11" s="221" t="s">
        <v>4</v>
      </c>
      <c r="O11" s="217" t="s">
        <v>5</v>
      </c>
      <c r="P11" s="217" t="s">
        <v>61</v>
      </c>
      <c r="Q11" s="217" t="s">
        <v>60</v>
      </c>
      <c r="R11" s="194" t="s">
        <v>85</v>
      </c>
      <c r="S11" s="189" t="s">
        <v>73</v>
      </c>
      <c r="T11" s="224" t="s">
        <v>9</v>
      </c>
      <c r="U11" s="204" t="s">
        <v>4</v>
      </c>
      <c r="V11" s="192" t="s">
        <v>5</v>
      </c>
      <c r="W11" s="192" t="s">
        <v>61</v>
      </c>
      <c r="X11" s="192" t="s">
        <v>60</v>
      </c>
      <c r="Y11" s="194" t="s">
        <v>85</v>
      </c>
      <c r="Z11" s="189" t="s">
        <v>70</v>
      </c>
      <c r="AA11" s="251" t="s">
        <v>9</v>
      </c>
      <c r="AB11" s="240" t="s">
        <v>52</v>
      </c>
      <c r="AC11" s="242" t="s">
        <v>53</v>
      </c>
      <c r="AD11" s="244" t="s">
        <v>54</v>
      </c>
      <c r="AE11" s="240" t="s">
        <v>52</v>
      </c>
      <c r="AF11" s="242" t="s">
        <v>53</v>
      </c>
      <c r="AG11" s="246" t="s">
        <v>54</v>
      </c>
      <c r="AH11" s="199" t="s">
        <v>57</v>
      </c>
      <c r="AI11" s="201" t="s">
        <v>58</v>
      </c>
      <c r="AJ11" s="83"/>
      <c r="AK11" s="83"/>
      <c r="AL11" s="83"/>
      <c r="AM11" s="83"/>
      <c r="AN11" s="83"/>
      <c r="AO11" s="227" t="s">
        <v>70</v>
      </c>
      <c r="AP11" s="227"/>
    </row>
    <row r="12" spans="1:42" s="9" customFormat="1" ht="18" customHeight="1" thickBot="1" x14ac:dyDescent="0.25">
      <c r="A12" s="186"/>
      <c r="B12" s="188"/>
      <c r="C12" s="205"/>
      <c r="D12" s="208"/>
      <c r="E12" s="211"/>
      <c r="F12" s="205"/>
      <c r="G12" s="218"/>
      <c r="H12" s="218"/>
      <c r="I12" s="218"/>
      <c r="J12" s="129" t="s">
        <v>86</v>
      </c>
      <c r="K12" s="129" t="s">
        <v>74</v>
      </c>
      <c r="L12" s="193"/>
      <c r="M12" s="225"/>
      <c r="N12" s="222"/>
      <c r="O12" s="218"/>
      <c r="P12" s="218"/>
      <c r="Q12" s="218"/>
      <c r="R12" s="195"/>
      <c r="S12" s="190"/>
      <c r="T12" s="225"/>
      <c r="U12" s="249"/>
      <c r="V12" s="193"/>
      <c r="W12" s="193"/>
      <c r="X12" s="193"/>
      <c r="Y12" s="195"/>
      <c r="Z12" s="190"/>
      <c r="AA12" s="220"/>
      <c r="AB12" s="241"/>
      <c r="AC12" s="243"/>
      <c r="AD12" s="245"/>
      <c r="AE12" s="241"/>
      <c r="AF12" s="243"/>
      <c r="AG12" s="247"/>
      <c r="AH12" s="200"/>
      <c r="AI12" s="202"/>
      <c r="AJ12" s="83"/>
      <c r="AK12" s="83"/>
      <c r="AL12" s="83"/>
      <c r="AM12" s="83"/>
      <c r="AN12" s="83"/>
      <c r="AO12" s="65" t="s">
        <v>71</v>
      </c>
      <c r="AP12" s="65" t="s">
        <v>72</v>
      </c>
    </row>
    <row r="13" spans="1:42" ht="14.1" customHeight="1" x14ac:dyDescent="0.2">
      <c r="A13" s="136"/>
      <c r="B13" s="148"/>
      <c r="C13" s="136" t="s">
        <v>7</v>
      </c>
      <c r="D13" s="111">
        <v>0</v>
      </c>
      <c r="E13" s="112">
        <v>0</v>
      </c>
      <c r="F13" s="113">
        <v>15341.14</v>
      </c>
      <c r="G13" s="114">
        <v>22673.88</v>
      </c>
      <c r="H13" s="114">
        <v>1440</v>
      </c>
      <c r="I13" s="114">
        <v>1200</v>
      </c>
      <c r="J13" s="165">
        <f>IF($J$12="NO-NEIN",-1080,IF($J$12="B2 (ex B)",-540,IF($J$12=";C1 (ex A)",0,0)))</f>
        <v>0</v>
      </c>
      <c r="K13" s="115">
        <f t="shared" ref="K13:K20" si="0">IF($K$12="NO-NEIN",AP13,IF($K$12="SI-JA",AO13,0))</f>
        <v>0</v>
      </c>
      <c r="L13" s="115">
        <f t="shared" ref="L13:L40" si="1">+(F13+G13+K13)/12</f>
        <v>3167.9183333333335</v>
      </c>
      <c r="M13" s="116">
        <f t="shared" ref="M13:M40" si="2">SUM(F13:L13)</f>
        <v>43822.938333333339</v>
      </c>
      <c r="N13" s="117">
        <f>F13/$N$9</f>
        <v>1278.4283333333333</v>
      </c>
      <c r="O13" s="118">
        <f>G13/$N$9</f>
        <v>1889.49</v>
      </c>
      <c r="P13" s="118">
        <f>H13/$N$9</f>
        <v>120</v>
      </c>
      <c r="Q13" s="118">
        <f>I13/$N$9</f>
        <v>100</v>
      </c>
      <c r="R13" s="172">
        <f>J13/$N$9</f>
        <v>0</v>
      </c>
      <c r="S13" s="118">
        <f>IF($K$12="NO-NEIN",AP13,IF($K$12="SI-JA",AO13/12,0))</f>
        <v>0</v>
      </c>
      <c r="T13" s="119">
        <f t="shared" ref="T13:T40" si="3">SUM(N13:S13)</f>
        <v>3387.9183333333331</v>
      </c>
      <c r="U13" s="120">
        <f>F13/$U$9</f>
        <v>42.030520547945201</v>
      </c>
      <c r="V13" s="121">
        <f>G13/$U$9</f>
        <v>62.120219178082195</v>
      </c>
      <c r="W13" s="121">
        <f>H13/$U$9</f>
        <v>3.9452054794520546</v>
      </c>
      <c r="X13" s="121">
        <f>I13/$U$9</f>
        <v>3.2876712328767121</v>
      </c>
      <c r="Y13" s="173">
        <f>J13/$U$9</f>
        <v>0</v>
      </c>
      <c r="Z13" s="118">
        <f>IF($K$12="NO-NEIN",AP13,IF($K$12="SI-JA",AO13/365,0))</f>
        <v>0</v>
      </c>
      <c r="AA13" s="122">
        <f t="shared" ref="AA13:AA40" si="4">SUM(U13:Z13)</f>
        <v>111.38361643835617</v>
      </c>
      <c r="AB13" s="123">
        <f t="shared" ref="AB13:AB40" si="5">(N13+O13)/160*1.25</f>
        <v>24.749361979166665</v>
      </c>
      <c r="AC13" s="124">
        <f t="shared" ref="AC13:AC40" si="6">(N13+O13)/160*1.5</f>
        <v>29.699234375</v>
      </c>
      <c r="AD13" s="125">
        <f t="shared" ref="AD13:AD40" si="7">(N13+O13)/160*1.55</f>
        <v>30.689208854166669</v>
      </c>
      <c r="AE13" s="123">
        <f>(N13+O13)/160*1.325</f>
        <v>26.234323697916665</v>
      </c>
      <c r="AF13" s="124">
        <f t="shared" ref="AF13:AF40" si="8">(N13+O13)/160*1.65</f>
        <v>32.669157812499996</v>
      </c>
      <c r="AG13" s="125">
        <f t="shared" ref="AG13:AG40" si="9">(N13+O13)/160*1.715</f>
        <v>33.956124635416671</v>
      </c>
      <c r="AH13" s="126">
        <f>IF($AE$8="FACHLEHRER - DOCENTE TECNICO PRATICO",#REF!,IF($AE$8="MUSIKSCHULLEHRER - DOCENTE DI MUSICA",#REF!,IF($AE$8="LEHRER MIT 3 JAHE HS - DOCENTE 3 ANNI LAUREA",#REF!,IF($AE$8="LEHRER 5 JAHRE HS - DOCENTE 5 ANNI DI LAUREA",#REF!,IF($AE$8="PRAXISLEHRER - INSEGNATE APPLICAZIONE TECHNICA",#REF!,0)))))</f>
        <v>0</v>
      </c>
      <c r="AI13" s="130">
        <f>+AH13</f>
        <v>0</v>
      </c>
      <c r="AJ13" s="18"/>
      <c r="AK13" s="18"/>
      <c r="AL13" s="18"/>
      <c r="AM13" s="18"/>
      <c r="AN13" s="18"/>
      <c r="AO13" s="6">
        <v>1687.5253999999998</v>
      </c>
      <c r="AP13" s="6">
        <v>0</v>
      </c>
    </row>
    <row r="14" spans="1:42" ht="14.1" customHeight="1" x14ac:dyDescent="0.2">
      <c r="A14" s="138">
        <v>0</v>
      </c>
      <c r="B14" s="144">
        <v>0</v>
      </c>
      <c r="C14" s="143">
        <v>0.06</v>
      </c>
      <c r="D14" s="10">
        <v>2</v>
      </c>
      <c r="E14" s="48">
        <v>0</v>
      </c>
      <c r="F14" s="50">
        <f t="shared" ref="F14:F20" si="10">$F$13+$F$13*$C$14*D14</f>
        <v>17182.076799999999</v>
      </c>
      <c r="G14" s="20">
        <f>G13</f>
        <v>22673.88</v>
      </c>
      <c r="H14" s="42">
        <v>1440</v>
      </c>
      <c r="I14" s="42">
        <v>1200</v>
      </c>
      <c r="J14" s="155">
        <f>IF($J$12="NO-NEIN",-1080,IF($J$12="B2 (ex B)",-540,IF($J$12=";C1 (ex A)",0,0)))</f>
        <v>0</v>
      </c>
      <c r="K14" s="94">
        <f t="shared" si="0"/>
        <v>0</v>
      </c>
      <c r="L14" s="94">
        <f t="shared" si="1"/>
        <v>3321.3297333333335</v>
      </c>
      <c r="M14" s="133">
        <f t="shared" si="2"/>
        <v>45817.286533333332</v>
      </c>
      <c r="N14" s="43">
        <f t="shared" ref="N14:N40" si="11">F14/$N$9</f>
        <v>1431.8397333333332</v>
      </c>
      <c r="O14" s="20">
        <f t="shared" ref="O14:O40" si="12">G14/$N$9</f>
        <v>1889.49</v>
      </c>
      <c r="P14" s="20">
        <f t="shared" ref="P14:P40" si="13">H14/$N$9</f>
        <v>120</v>
      </c>
      <c r="Q14" s="20">
        <f t="shared" ref="Q14:Q40" si="14">I14/$N$9</f>
        <v>100</v>
      </c>
      <c r="R14" s="158">
        <f t="shared" ref="R14:S14" si="15">J14/$N$9</f>
        <v>0</v>
      </c>
      <c r="S14" s="158">
        <f t="shared" si="15"/>
        <v>0</v>
      </c>
      <c r="T14" s="44">
        <f t="shared" si="3"/>
        <v>3541.329733333333</v>
      </c>
      <c r="U14" s="66">
        <f t="shared" ref="U14:U40" si="16">F14/$U$9</f>
        <v>47.074183013698629</v>
      </c>
      <c r="V14" s="67">
        <f t="shared" ref="V14:V40" si="17">G14/$U$9</f>
        <v>62.120219178082195</v>
      </c>
      <c r="W14" s="67">
        <f t="shared" ref="W14:W40" si="18">H14/$U$9</f>
        <v>3.9452054794520546</v>
      </c>
      <c r="X14" s="67">
        <f t="shared" ref="X14:X40" si="19">I14/$U$9</f>
        <v>3.2876712328767121</v>
      </c>
      <c r="Y14" s="162">
        <f t="shared" ref="Y14:Z14" si="20">J14/$U$9</f>
        <v>0</v>
      </c>
      <c r="Z14" s="162">
        <f t="shared" si="20"/>
        <v>0</v>
      </c>
      <c r="AA14" s="103">
        <f t="shared" si="4"/>
        <v>116.4272789041096</v>
      </c>
      <c r="AB14" s="52">
        <f t="shared" si="5"/>
        <v>25.947888541666664</v>
      </c>
      <c r="AC14" s="19">
        <f t="shared" si="6"/>
        <v>31.137466249999999</v>
      </c>
      <c r="AD14" s="53">
        <f t="shared" si="7"/>
        <v>32.175381791666666</v>
      </c>
      <c r="AE14" s="52">
        <f t="shared" ref="AE14:AE40" si="21">(N14+O14)/160*1.25</f>
        <v>25.947888541666664</v>
      </c>
      <c r="AF14" s="19">
        <f t="shared" si="8"/>
        <v>34.251212875</v>
      </c>
      <c r="AG14" s="53">
        <f t="shared" si="9"/>
        <v>35.600503079166664</v>
      </c>
      <c r="AH14" s="58">
        <f t="shared" ref="AH14:AH40" si="22">(N14+O14)*1.25*1.9/160</f>
        <v>49.300988229166656</v>
      </c>
      <c r="AI14" s="53">
        <f t="shared" ref="AI14:AI20" si="23">+AH14</f>
        <v>49.300988229166656</v>
      </c>
      <c r="AJ14" s="18"/>
      <c r="AK14" s="18"/>
      <c r="AL14" s="18"/>
      <c r="AM14" s="18"/>
      <c r="AN14" s="18"/>
      <c r="AO14" s="6">
        <v>1890.0284479999998</v>
      </c>
      <c r="AP14" s="6">
        <v>0</v>
      </c>
    </row>
    <row r="15" spans="1:42" ht="14.1" customHeight="1" x14ac:dyDescent="0.2">
      <c r="A15" s="138">
        <v>2</v>
      </c>
      <c r="B15" s="144">
        <v>6</v>
      </c>
      <c r="C15" s="137"/>
      <c r="D15" s="10">
        <v>3</v>
      </c>
      <c r="E15" s="48">
        <v>0</v>
      </c>
      <c r="F15" s="43">
        <f t="shared" si="10"/>
        <v>18102.5452</v>
      </c>
      <c r="G15" s="20">
        <f t="shared" ref="G15:G21" si="24">G14</f>
        <v>22673.88</v>
      </c>
      <c r="H15" s="42">
        <v>1440</v>
      </c>
      <c r="I15" s="42">
        <v>1200</v>
      </c>
      <c r="J15" s="155">
        <f t="shared" ref="J15:J40" si="25">IF($J$12="NO-NEIN",-1080,IF($J$12="B2 (ex B)",-540,IF($J$12=";C1 (ex A)",0,0)))</f>
        <v>0</v>
      </c>
      <c r="K15" s="94">
        <f t="shared" si="0"/>
        <v>0</v>
      </c>
      <c r="L15" s="94">
        <f t="shared" si="1"/>
        <v>3398.035433333333</v>
      </c>
      <c r="M15" s="133">
        <f t="shared" si="2"/>
        <v>46814.460633333329</v>
      </c>
      <c r="N15" s="43">
        <f t="shared" si="11"/>
        <v>1508.5454333333334</v>
      </c>
      <c r="O15" s="20">
        <f t="shared" si="12"/>
        <v>1889.49</v>
      </c>
      <c r="P15" s="20">
        <f t="shared" si="13"/>
        <v>120</v>
      </c>
      <c r="Q15" s="20">
        <f t="shared" si="14"/>
        <v>100</v>
      </c>
      <c r="R15" s="158">
        <f t="shared" ref="R15:R40" si="26">J15/$N$9</f>
        <v>0</v>
      </c>
      <c r="S15" s="158">
        <f t="shared" ref="S15:S40" si="27">K15/$N$9</f>
        <v>0</v>
      </c>
      <c r="T15" s="44">
        <f t="shared" si="3"/>
        <v>3618.0354333333335</v>
      </c>
      <c r="U15" s="66">
        <f t="shared" si="16"/>
        <v>49.596014246575344</v>
      </c>
      <c r="V15" s="67">
        <f t="shared" si="17"/>
        <v>62.120219178082195</v>
      </c>
      <c r="W15" s="67">
        <f t="shared" si="18"/>
        <v>3.9452054794520546</v>
      </c>
      <c r="X15" s="67">
        <f t="shared" si="19"/>
        <v>3.2876712328767121</v>
      </c>
      <c r="Y15" s="162">
        <f t="shared" ref="Y15:Y40" si="28">J15/$U$9</f>
        <v>0</v>
      </c>
      <c r="Z15" s="162">
        <f t="shared" ref="Z15:Z40" si="29">K15/$U$9</f>
        <v>0</v>
      </c>
      <c r="AA15" s="103">
        <f t="shared" si="4"/>
        <v>118.94911013698631</v>
      </c>
      <c r="AB15" s="52">
        <f t="shared" si="5"/>
        <v>26.547151822916668</v>
      </c>
      <c r="AC15" s="19">
        <f t="shared" si="6"/>
        <v>31.856582187499999</v>
      </c>
      <c r="AD15" s="53">
        <f t="shared" si="7"/>
        <v>32.918468260416667</v>
      </c>
      <c r="AE15" s="52">
        <f t="shared" si="21"/>
        <v>26.547151822916668</v>
      </c>
      <c r="AF15" s="19">
        <f t="shared" si="8"/>
        <v>35.042240406249995</v>
      </c>
      <c r="AG15" s="53">
        <f t="shared" si="9"/>
        <v>36.422692301041664</v>
      </c>
      <c r="AH15" s="58">
        <f t="shared" si="22"/>
        <v>50.439588463541668</v>
      </c>
      <c r="AI15" s="53">
        <f t="shared" si="23"/>
        <v>50.439588463541668</v>
      </c>
      <c r="AJ15" s="18"/>
      <c r="AK15" s="18"/>
      <c r="AL15" s="18"/>
      <c r="AM15" s="18"/>
      <c r="AN15" s="18"/>
      <c r="AO15" s="6">
        <v>1991.279972</v>
      </c>
      <c r="AP15" s="6">
        <v>0</v>
      </c>
    </row>
    <row r="16" spans="1:42" ht="14.1" customHeight="1" x14ac:dyDescent="0.2">
      <c r="A16" s="138">
        <v>4</v>
      </c>
      <c r="B16" s="144">
        <v>8</v>
      </c>
      <c r="C16" s="138"/>
      <c r="D16" s="10">
        <v>4</v>
      </c>
      <c r="E16" s="48">
        <v>0</v>
      </c>
      <c r="F16" s="43">
        <f t="shared" si="10"/>
        <v>19023.013599999998</v>
      </c>
      <c r="G16" s="20">
        <f t="shared" si="24"/>
        <v>22673.88</v>
      </c>
      <c r="H16" s="42">
        <v>1440</v>
      </c>
      <c r="I16" s="42">
        <v>1200</v>
      </c>
      <c r="J16" s="155">
        <f t="shared" si="25"/>
        <v>0</v>
      </c>
      <c r="K16" s="94">
        <f t="shared" si="0"/>
        <v>0</v>
      </c>
      <c r="L16" s="94">
        <f t="shared" si="1"/>
        <v>3474.741133333333</v>
      </c>
      <c r="M16" s="133">
        <f t="shared" si="2"/>
        <v>47811.634733333325</v>
      </c>
      <c r="N16" s="43">
        <f t="shared" si="11"/>
        <v>1585.2511333333332</v>
      </c>
      <c r="O16" s="20">
        <f t="shared" si="12"/>
        <v>1889.49</v>
      </c>
      <c r="P16" s="20">
        <f t="shared" si="13"/>
        <v>120</v>
      </c>
      <c r="Q16" s="20">
        <f t="shared" si="14"/>
        <v>100</v>
      </c>
      <c r="R16" s="158">
        <f t="shared" si="26"/>
        <v>0</v>
      </c>
      <c r="S16" s="158">
        <f t="shared" si="27"/>
        <v>0</v>
      </c>
      <c r="T16" s="44">
        <f t="shared" si="3"/>
        <v>3694.741133333333</v>
      </c>
      <c r="U16" s="66">
        <f t="shared" si="16"/>
        <v>52.11784547945205</v>
      </c>
      <c r="V16" s="67">
        <f t="shared" si="17"/>
        <v>62.120219178082195</v>
      </c>
      <c r="W16" s="67">
        <f t="shared" si="18"/>
        <v>3.9452054794520546</v>
      </c>
      <c r="X16" s="67">
        <f t="shared" si="19"/>
        <v>3.2876712328767121</v>
      </c>
      <c r="Y16" s="162">
        <f t="shared" si="28"/>
        <v>0</v>
      </c>
      <c r="Z16" s="162">
        <f t="shared" si="29"/>
        <v>0</v>
      </c>
      <c r="AA16" s="103">
        <f t="shared" si="4"/>
        <v>121.47094136986301</v>
      </c>
      <c r="AB16" s="52">
        <f t="shared" si="5"/>
        <v>27.146415104166664</v>
      </c>
      <c r="AC16" s="19">
        <f t="shared" si="6"/>
        <v>32.575698125000002</v>
      </c>
      <c r="AD16" s="53">
        <f t="shared" si="7"/>
        <v>33.661554729166667</v>
      </c>
      <c r="AE16" s="52">
        <f t="shared" si="21"/>
        <v>27.146415104166664</v>
      </c>
      <c r="AF16" s="19">
        <f t="shared" si="8"/>
        <v>35.833267937499997</v>
      </c>
      <c r="AG16" s="53">
        <f t="shared" si="9"/>
        <v>37.244881522916664</v>
      </c>
      <c r="AH16" s="58">
        <f t="shared" si="22"/>
        <v>51.578188697916666</v>
      </c>
      <c r="AI16" s="53">
        <f t="shared" si="23"/>
        <v>51.578188697916666</v>
      </c>
      <c r="AJ16" s="18"/>
      <c r="AK16" s="18"/>
      <c r="AL16" s="18"/>
      <c r="AM16" s="18"/>
      <c r="AN16" s="18"/>
      <c r="AO16" s="6">
        <v>2092.5314960000001</v>
      </c>
      <c r="AP16" s="6">
        <v>0</v>
      </c>
    </row>
    <row r="17" spans="1:42" ht="14.1" customHeight="1" x14ac:dyDescent="0.2">
      <c r="A17" s="138">
        <v>5</v>
      </c>
      <c r="B17" s="144">
        <v>9</v>
      </c>
      <c r="C17" s="138"/>
      <c r="D17" s="10">
        <v>5</v>
      </c>
      <c r="E17" s="48">
        <v>0</v>
      </c>
      <c r="F17" s="43">
        <f t="shared" si="10"/>
        <v>19943.482</v>
      </c>
      <c r="G17" s="20">
        <f t="shared" si="24"/>
        <v>22673.88</v>
      </c>
      <c r="H17" s="42">
        <v>1440</v>
      </c>
      <c r="I17" s="42">
        <v>1200</v>
      </c>
      <c r="J17" s="155">
        <f t="shared" si="25"/>
        <v>0</v>
      </c>
      <c r="K17" s="94">
        <f t="shared" si="0"/>
        <v>0</v>
      </c>
      <c r="L17" s="94">
        <f t="shared" si="1"/>
        <v>3551.4468333333334</v>
      </c>
      <c r="M17" s="133">
        <f t="shared" si="2"/>
        <v>48808.808833333336</v>
      </c>
      <c r="N17" s="43">
        <f t="shared" si="11"/>
        <v>1661.9568333333334</v>
      </c>
      <c r="O17" s="20">
        <f t="shared" si="12"/>
        <v>1889.49</v>
      </c>
      <c r="P17" s="20">
        <f t="shared" si="13"/>
        <v>120</v>
      </c>
      <c r="Q17" s="20">
        <f t="shared" si="14"/>
        <v>100</v>
      </c>
      <c r="R17" s="158">
        <f t="shared" si="26"/>
        <v>0</v>
      </c>
      <c r="S17" s="158">
        <f t="shared" si="27"/>
        <v>0</v>
      </c>
      <c r="T17" s="44">
        <f t="shared" si="3"/>
        <v>3771.4468333333334</v>
      </c>
      <c r="U17" s="66">
        <f t="shared" si="16"/>
        <v>54.639676712328765</v>
      </c>
      <c r="V17" s="67">
        <f t="shared" si="17"/>
        <v>62.120219178082195</v>
      </c>
      <c r="W17" s="67">
        <f t="shared" si="18"/>
        <v>3.9452054794520546</v>
      </c>
      <c r="X17" s="67">
        <f t="shared" si="19"/>
        <v>3.2876712328767121</v>
      </c>
      <c r="Y17" s="162">
        <f t="shared" si="28"/>
        <v>0</v>
      </c>
      <c r="Z17" s="162">
        <f t="shared" si="29"/>
        <v>0</v>
      </c>
      <c r="AA17" s="103">
        <f t="shared" si="4"/>
        <v>123.99277260273973</v>
      </c>
      <c r="AB17" s="52">
        <f t="shared" si="5"/>
        <v>27.745678385416667</v>
      </c>
      <c r="AC17" s="19">
        <f t="shared" si="6"/>
        <v>33.294814062499995</v>
      </c>
      <c r="AD17" s="53">
        <f t="shared" si="7"/>
        <v>34.404641197916668</v>
      </c>
      <c r="AE17" s="52">
        <f t="shared" si="21"/>
        <v>27.745678385416667</v>
      </c>
      <c r="AF17" s="19">
        <f t="shared" si="8"/>
        <v>36.624295468749999</v>
      </c>
      <c r="AG17" s="53">
        <f t="shared" si="9"/>
        <v>38.067070744791664</v>
      </c>
      <c r="AH17" s="58">
        <f t="shared" si="22"/>
        <v>52.716788932291671</v>
      </c>
      <c r="AI17" s="53">
        <f t="shared" si="23"/>
        <v>52.716788932291671</v>
      </c>
      <c r="AJ17" s="18"/>
      <c r="AK17" s="18"/>
      <c r="AL17" s="18"/>
      <c r="AM17" s="18"/>
      <c r="AN17" s="18"/>
      <c r="AO17" s="6">
        <v>2193.7830199999999</v>
      </c>
      <c r="AP17" s="6">
        <v>0</v>
      </c>
    </row>
    <row r="18" spans="1:42" ht="14.1" customHeight="1" x14ac:dyDescent="0.2">
      <c r="A18" s="138">
        <v>6</v>
      </c>
      <c r="B18" s="144">
        <v>10</v>
      </c>
      <c r="C18" s="138"/>
      <c r="D18" s="10">
        <v>6</v>
      </c>
      <c r="E18" s="48">
        <v>0</v>
      </c>
      <c r="F18" s="43">
        <f t="shared" si="10"/>
        <v>20863.950400000002</v>
      </c>
      <c r="G18" s="20">
        <f t="shared" si="24"/>
        <v>22673.88</v>
      </c>
      <c r="H18" s="42">
        <v>1440</v>
      </c>
      <c r="I18" s="42">
        <v>1200</v>
      </c>
      <c r="J18" s="155">
        <f t="shared" si="25"/>
        <v>0</v>
      </c>
      <c r="K18" s="94">
        <f t="shared" si="0"/>
        <v>0</v>
      </c>
      <c r="L18" s="94">
        <f t="shared" si="1"/>
        <v>3628.1525333333338</v>
      </c>
      <c r="M18" s="133">
        <f t="shared" si="2"/>
        <v>49805.98293333334</v>
      </c>
      <c r="N18" s="43">
        <f t="shared" si="11"/>
        <v>1738.6625333333334</v>
      </c>
      <c r="O18" s="20">
        <f t="shared" si="12"/>
        <v>1889.49</v>
      </c>
      <c r="P18" s="20">
        <f t="shared" si="13"/>
        <v>120</v>
      </c>
      <c r="Q18" s="20">
        <f t="shared" si="14"/>
        <v>100</v>
      </c>
      <c r="R18" s="158">
        <f t="shared" si="26"/>
        <v>0</v>
      </c>
      <c r="S18" s="158">
        <f t="shared" si="27"/>
        <v>0</v>
      </c>
      <c r="T18" s="44">
        <f t="shared" si="3"/>
        <v>3848.1525333333334</v>
      </c>
      <c r="U18" s="66">
        <f t="shared" si="16"/>
        <v>57.161507945205486</v>
      </c>
      <c r="V18" s="67">
        <f t="shared" si="17"/>
        <v>62.120219178082195</v>
      </c>
      <c r="W18" s="67">
        <f t="shared" si="18"/>
        <v>3.9452054794520546</v>
      </c>
      <c r="X18" s="67">
        <f t="shared" si="19"/>
        <v>3.2876712328767121</v>
      </c>
      <c r="Y18" s="162">
        <f t="shared" si="28"/>
        <v>0</v>
      </c>
      <c r="Z18" s="162">
        <f t="shared" si="29"/>
        <v>0</v>
      </c>
      <c r="AA18" s="103">
        <f t="shared" si="4"/>
        <v>126.51460383561646</v>
      </c>
      <c r="AB18" s="52">
        <f t="shared" si="5"/>
        <v>28.344941666666664</v>
      </c>
      <c r="AC18" s="19">
        <f t="shared" si="6"/>
        <v>34.013930000000002</v>
      </c>
      <c r="AD18" s="53">
        <f t="shared" si="7"/>
        <v>35.147727666666668</v>
      </c>
      <c r="AE18" s="52">
        <f t="shared" si="21"/>
        <v>28.344941666666664</v>
      </c>
      <c r="AF18" s="19">
        <f t="shared" si="8"/>
        <v>37.415322999999994</v>
      </c>
      <c r="AG18" s="53">
        <f t="shared" si="9"/>
        <v>38.889259966666664</v>
      </c>
      <c r="AH18" s="58">
        <f t="shared" si="22"/>
        <v>53.855389166666654</v>
      </c>
      <c r="AI18" s="53">
        <f t="shared" si="23"/>
        <v>53.855389166666654</v>
      </c>
      <c r="AJ18" s="18"/>
      <c r="AK18" s="18"/>
      <c r="AL18" s="18"/>
      <c r="AM18" s="18"/>
      <c r="AN18" s="18"/>
      <c r="AO18" s="6">
        <v>2295.0345440000001</v>
      </c>
      <c r="AP18" s="6">
        <v>0</v>
      </c>
    </row>
    <row r="19" spans="1:42" ht="14.1" customHeight="1" x14ac:dyDescent="0.2">
      <c r="A19" s="145">
        <v>8</v>
      </c>
      <c r="B19" s="144">
        <v>12</v>
      </c>
      <c r="C19" s="138"/>
      <c r="D19" s="10">
        <v>7</v>
      </c>
      <c r="E19" s="48">
        <v>0</v>
      </c>
      <c r="F19" s="43">
        <f t="shared" si="10"/>
        <v>21784.418799999999</v>
      </c>
      <c r="G19" s="20">
        <f t="shared" si="24"/>
        <v>22673.88</v>
      </c>
      <c r="H19" s="42">
        <v>1440</v>
      </c>
      <c r="I19" s="42">
        <v>1200</v>
      </c>
      <c r="J19" s="155">
        <f t="shared" si="25"/>
        <v>0</v>
      </c>
      <c r="K19" s="94">
        <f t="shared" si="0"/>
        <v>0</v>
      </c>
      <c r="L19" s="94">
        <f t="shared" si="1"/>
        <v>3704.8582333333338</v>
      </c>
      <c r="M19" s="133">
        <f t="shared" si="2"/>
        <v>50803.157033333337</v>
      </c>
      <c r="N19" s="43">
        <f t="shared" si="11"/>
        <v>1815.3682333333334</v>
      </c>
      <c r="O19" s="20">
        <f t="shared" si="12"/>
        <v>1889.49</v>
      </c>
      <c r="P19" s="20">
        <f t="shared" si="13"/>
        <v>120</v>
      </c>
      <c r="Q19" s="20">
        <f t="shared" si="14"/>
        <v>100</v>
      </c>
      <c r="R19" s="158">
        <f t="shared" si="26"/>
        <v>0</v>
      </c>
      <c r="S19" s="158">
        <f t="shared" si="27"/>
        <v>0</v>
      </c>
      <c r="T19" s="44">
        <f t="shared" si="3"/>
        <v>3924.8582333333334</v>
      </c>
      <c r="U19" s="66">
        <f t="shared" si="16"/>
        <v>59.683339178082193</v>
      </c>
      <c r="V19" s="67">
        <f t="shared" si="17"/>
        <v>62.120219178082195</v>
      </c>
      <c r="W19" s="67">
        <f t="shared" si="18"/>
        <v>3.9452054794520546</v>
      </c>
      <c r="X19" s="67">
        <f t="shared" si="19"/>
        <v>3.2876712328767121</v>
      </c>
      <c r="Y19" s="162">
        <f t="shared" si="28"/>
        <v>0</v>
      </c>
      <c r="Z19" s="162">
        <f t="shared" si="29"/>
        <v>0</v>
      </c>
      <c r="AA19" s="103">
        <f t="shared" si="4"/>
        <v>129.03643506849315</v>
      </c>
      <c r="AB19" s="52">
        <f t="shared" si="5"/>
        <v>28.944204947916667</v>
      </c>
      <c r="AC19" s="19">
        <f t="shared" si="6"/>
        <v>34.733045937499995</v>
      </c>
      <c r="AD19" s="53">
        <f t="shared" si="7"/>
        <v>35.890814135416669</v>
      </c>
      <c r="AE19" s="52">
        <f t="shared" si="21"/>
        <v>28.944204947916667</v>
      </c>
      <c r="AF19" s="19">
        <f t="shared" si="8"/>
        <v>38.206350531249996</v>
      </c>
      <c r="AG19" s="53">
        <f t="shared" si="9"/>
        <v>39.711449188541664</v>
      </c>
      <c r="AH19" s="58">
        <f t="shared" si="22"/>
        <v>54.993989401041667</v>
      </c>
      <c r="AI19" s="53">
        <f t="shared" si="23"/>
        <v>54.993989401041667</v>
      </c>
      <c r="AJ19" s="18"/>
      <c r="AK19" s="18"/>
      <c r="AL19" s="18"/>
      <c r="AM19" s="18"/>
      <c r="AN19" s="18"/>
      <c r="AO19" s="6">
        <v>2396.2860679999999</v>
      </c>
      <c r="AP19" s="6">
        <v>0</v>
      </c>
    </row>
    <row r="20" spans="1:42" ht="14.1" customHeight="1" x14ac:dyDescent="0.2">
      <c r="A20" s="145">
        <v>10</v>
      </c>
      <c r="B20" s="144">
        <v>14</v>
      </c>
      <c r="C20" s="138"/>
      <c r="D20" s="10">
        <v>8</v>
      </c>
      <c r="E20" s="48">
        <v>0</v>
      </c>
      <c r="F20" s="43">
        <f t="shared" si="10"/>
        <v>22704.887199999997</v>
      </c>
      <c r="G20" s="20">
        <f t="shared" si="24"/>
        <v>22673.88</v>
      </c>
      <c r="H20" s="42">
        <v>1440</v>
      </c>
      <c r="I20" s="42">
        <v>1200</v>
      </c>
      <c r="J20" s="155">
        <f t="shared" si="25"/>
        <v>0</v>
      </c>
      <c r="K20" s="94">
        <f t="shared" si="0"/>
        <v>0</v>
      </c>
      <c r="L20" s="94">
        <f t="shared" si="1"/>
        <v>3781.5639333333334</v>
      </c>
      <c r="M20" s="133">
        <f t="shared" si="2"/>
        <v>51800.331133333333</v>
      </c>
      <c r="N20" s="43">
        <f t="shared" si="11"/>
        <v>1892.0739333333331</v>
      </c>
      <c r="O20" s="20">
        <f t="shared" si="12"/>
        <v>1889.49</v>
      </c>
      <c r="P20" s="20">
        <f t="shared" si="13"/>
        <v>120</v>
      </c>
      <c r="Q20" s="20">
        <f t="shared" si="14"/>
        <v>100</v>
      </c>
      <c r="R20" s="158">
        <f t="shared" si="26"/>
        <v>0</v>
      </c>
      <c r="S20" s="158">
        <f t="shared" si="27"/>
        <v>0</v>
      </c>
      <c r="T20" s="44">
        <f t="shared" si="3"/>
        <v>4001.5639333333329</v>
      </c>
      <c r="U20" s="66">
        <f t="shared" si="16"/>
        <v>62.2051704109589</v>
      </c>
      <c r="V20" s="67">
        <f t="shared" si="17"/>
        <v>62.120219178082195</v>
      </c>
      <c r="W20" s="67">
        <f t="shared" si="18"/>
        <v>3.9452054794520546</v>
      </c>
      <c r="X20" s="67">
        <f t="shared" si="19"/>
        <v>3.2876712328767121</v>
      </c>
      <c r="Y20" s="162">
        <f t="shared" si="28"/>
        <v>0</v>
      </c>
      <c r="Z20" s="162">
        <f t="shared" si="29"/>
        <v>0</v>
      </c>
      <c r="AA20" s="103">
        <f t="shared" si="4"/>
        <v>131.55826630136986</v>
      </c>
      <c r="AB20" s="52">
        <f t="shared" si="5"/>
        <v>29.543468229166663</v>
      </c>
      <c r="AC20" s="19">
        <f t="shared" si="6"/>
        <v>35.452161875000002</v>
      </c>
      <c r="AD20" s="53">
        <f t="shared" si="7"/>
        <v>36.633900604166662</v>
      </c>
      <c r="AE20" s="52">
        <f t="shared" si="21"/>
        <v>29.543468229166663</v>
      </c>
      <c r="AF20" s="19">
        <f t="shared" si="8"/>
        <v>38.997378062499997</v>
      </c>
      <c r="AG20" s="53">
        <f t="shared" si="9"/>
        <v>40.533638410416664</v>
      </c>
      <c r="AH20" s="58">
        <f t="shared" si="22"/>
        <v>56.13258963541665</v>
      </c>
      <c r="AI20" s="53">
        <f t="shared" si="23"/>
        <v>56.13258963541665</v>
      </c>
      <c r="AJ20" s="18"/>
      <c r="AK20" s="18"/>
      <c r="AL20" s="18"/>
      <c r="AM20" s="18"/>
      <c r="AN20" s="18"/>
      <c r="AO20" s="6">
        <v>2497.5375919999997</v>
      </c>
      <c r="AP20" s="6">
        <v>0</v>
      </c>
    </row>
    <row r="21" spans="1:42" ht="14.1" customHeight="1" x14ac:dyDescent="0.2">
      <c r="A21" s="145">
        <v>12</v>
      </c>
      <c r="B21" s="144">
        <v>16</v>
      </c>
      <c r="C21" s="138" t="s">
        <v>8</v>
      </c>
      <c r="D21" s="10">
        <v>0</v>
      </c>
      <c r="E21" s="48">
        <v>0</v>
      </c>
      <c r="F21" s="49">
        <v>24321.51</v>
      </c>
      <c r="G21" s="20">
        <f t="shared" si="24"/>
        <v>22673.88</v>
      </c>
      <c r="H21" s="42">
        <v>1440</v>
      </c>
      <c r="I21" s="42">
        <v>1200</v>
      </c>
      <c r="J21" s="155">
        <f t="shared" si="25"/>
        <v>0</v>
      </c>
      <c r="K21" s="94">
        <f t="shared" ref="K21:K40" si="30">IF($K$12="NO-NEIN",AP22,IF($K$12="SI-JA",AO22,0))</f>
        <v>0</v>
      </c>
      <c r="L21" s="94">
        <f t="shared" si="1"/>
        <v>3916.2824999999998</v>
      </c>
      <c r="M21" s="133">
        <f t="shared" si="2"/>
        <v>53551.672500000001</v>
      </c>
      <c r="N21" s="43">
        <f t="shared" si="11"/>
        <v>2026.7924999999998</v>
      </c>
      <c r="O21" s="20">
        <f t="shared" si="12"/>
        <v>1889.49</v>
      </c>
      <c r="P21" s="20">
        <f t="shared" si="13"/>
        <v>120</v>
      </c>
      <c r="Q21" s="20">
        <f t="shared" si="14"/>
        <v>100</v>
      </c>
      <c r="R21" s="158">
        <f t="shared" si="26"/>
        <v>0</v>
      </c>
      <c r="S21" s="158">
        <f t="shared" si="27"/>
        <v>0</v>
      </c>
      <c r="T21" s="44">
        <f t="shared" si="3"/>
        <v>4136.2824999999993</v>
      </c>
      <c r="U21" s="66">
        <f t="shared" si="16"/>
        <v>66.634273972602742</v>
      </c>
      <c r="V21" s="67">
        <f t="shared" si="17"/>
        <v>62.120219178082195</v>
      </c>
      <c r="W21" s="67">
        <f t="shared" si="18"/>
        <v>3.9452054794520546</v>
      </c>
      <c r="X21" s="67">
        <f t="shared" si="19"/>
        <v>3.2876712328767121</v>
      </c>
      <c r="Y21" s="162">
        <f t="shared" si="28"/>
        <v>0</v>
      </c>
      <c r="Z21" s="162">
        <f t="shared" si="29"/>
        <v>0</v>
      </c>
      <c r="AA21" s="103">
        <f t="shared" si="4"/>
        <v>135.9873698630137</v>
      </c>
      <c r="AB21" s="52">
        <f t="shared" si="5"/>
        <v>30.595957031249998</v>
      </c>
      <c r="AC21" s="19">
        <f t="shared" si="6"/>
        <v>36.715148437499998</v>
      </c>
      <c r="AD21" s="53">
        <f t="shared" si="7"/>
        <v>37.938986718750002</v>
      </c>
      <c r="AE21" s="52">
        <f t="shared" si="21"/>
        <v>30.595957031249998</v>
      </c>
      <c r="AF21" s="19">
        <f t="shared" si="8"/>
        <v>40.386663281249994</v>
      </c>
      <c r="AG21" s="53">
        <f t="shared" si="9"/>
        <v>41.977653046874998</v>
      </c>
      <c r="AH21" s="58">
        <f t="shared" si="22"/>
        <v>58.132318359374992</v>
      </c>
      <c r="AI21" s="53">
        <f t="shared" ref="AI21:AI40" si="31">+AH21</f>
        <v>58.132318359374992</v>
      </c>
      <c r="AJ21" s="18"/>
      <c r="AK21" s="18"/>
      <c r="AL21" s="18"/>
      <c r="AM21" s="18"/>
      <c r="AN21" s="18"/>
      <c r="AO21" s="6">
        <v>2576.7375919999999</v>
      </c>
      <c r="AP21" s="6">
        <v>0</v>
      </c>
    </row>
    <row r="22" spans="1:42" ht="14.1" customHeight="1" x14ac:dyDescent="0.2">
      <c r="A22" s="145">
        <v>14</v>
      </c>
      <c r="B22" s="144">
        <v>18</v>
      </c>
      <c r="C22" s="137">
        <v>0.03</v>
      </c>
      <c r="D22" s="10"/>
      <c r="E22" s="48">
        <v>1</v>
      </c>
      <c r="F22" s="50">
        <f t="shared" ref="F22:F40" si="32">$F$21+$F$21*$C$22*E22</f>
        <v>25051.155299999999</v>
      </c>
      <c r="G22" s="20">
        <f t="shared" ref="G22:G40" si="33">G21</f>
        <v>22673.88</v>
      </c>
      <c r="H22" s="42">
        <v>1440</v>
      </c>
      <c r="I22" s="42">
        <v>1200</v>
      </c>
      <c r="J22" s="155">
        <f t="shared" si="25"/>
        <v>0</v>
      </c>
      <c r="K22" s="94">
        <f t="shared" si="30"/>
        <v>0</v>
      </c>
      <c r="L22" s="94">
        <f t="shared" si="1"/>
        <v>3977.0862750000001</v>
      </c>
      <c r="M22" s="133">
        <f t="shared" si="2"/>
        <v>54342.121575000005</v>
      </c>
      <c r="N22" s="43">
        <f t="shared" si="11"/>
        <v>2087.5962749999999</v>
      </c>
      <c r="O22" s="20">
        <f t="shared" si="12"/>
        <v>1889.49</v>
      </c>
      <c r="P22" s="20">
        <f t="shared" si="13"/>
        <v>120</v>
      </c>
      <c r="Q22" s="20">
        <f t="shared" si="14"/>
        <v>100</v>
      </c>
      <c r="R22" s="158">
        <f t="shared" si="26"/>
        <v>0</v>
      </c>
      <c r="S22" s="158">
        <f t="shared" si="27"/>
        <v>0</v>
      </c>
      <c r="T22" s="44">
        <f t="shared" si="3"/>
        <v>4197.0862749999997</v>
      </c>
      <c r="U22" s="66">
        <f t="shared" si="16"/>
        <v>68.633302191780814</v>
      </c>
      <c r="V22" s="67">
        <f t="shared" si="17"/>
        <v>62.120219178082195</v>
      </c>
      <c r="W22" s="67">
        <f t="shared" si="18"/>
        <v>3.9452054794520546</v>
      </c>
      <c r="X22" s="67">
        <f t="shared" si="19"/>
        <v>3.2876712328767121</v>
      </c>
      <c r="Y22" s="162">
        <f t="shared" si="28"/>
        <v>0</v>
      </c>
      <c r="Z22" s="162">
        <f t="shared" si="29"/>
        <v>0</v>
      </c>
      <c r="AA22" s="103">
        <f t="shared" si="4"/>
        <v>137.98639808219176</v>
      </c>
      <c r="AB22" s="52">
        <f t="shared" si="5"/>
        <v>31.070986523437497</v>
      </c>
      <c r="AC22" s="19">
        <f t="shared" si="6"/>
        <v>37.285183828125</v>
      </c>
      <c r="AD22" s="53">
        <f t="shared" si="7"/>
        <v>38.528023289062496</v>
      </c>
      <c r="AE22" s="52">
        <f t="shared" si="21"/>
        <v>31.070986523437497</v>
      </c>
      <c r="AF22" s="19">
        <f t="shared" si="8"/>
        <v>41.013702210937495</v>
      </c>
      <c r="AG22" s="53">
        <f t="shared" si="9"/>
        <v>42.629393510156248</v>
      </c>
      <c r="AH22" s="58">
        <f t="shared" si="22"/>
        <v>59.034874394531244</v>
      </c>
      <c r="AI22" s="53">
        <f t="shared" si="31"/>
        <v>59.034874394531244</v>
      </c>
      <c r="AJ22" s="18"/>
      <c r="AK22" s="18"/>
      <c r="AL22" s="18"/>
      <c r="AM22" s="18"/>
      <c r="AN22" s="18"/>
      <c r="AO22" s="6">
        <v>2675.3660999999997</v>
      </c>
      <c r="AP22" s="6">
        <v>0</v>
      </c>
    </row>
    <row r="23" spans="1:42" ht="14.1" customHeight="1" x14ac:dyDescent="0.2">
      <c r="A23" s="145">
        <v>16</v>
      </c>
      <c r="B23" s="144">
        <v>20</v>
      </c>
      <c r="C23" s="138"/>
      <c r="D23" s="10"/>
      <c r="E23" s="48">
        <v>2</v>
      </c>
      <c r="F23" s="50">
        <f t="shared" si="32"/>
        <v>25780.800599999999</v>
      </c>
      <c r="G23" s="20">
        <f t="shared" si="33"/>
        <v>22673.88</v>
      </c>
      <c r="H23" s="42">
        <v>1440</v>
      </c>
      <c r="I23" s="42">
        <v>1200</v>
      </c>
      <c r="J23" s="155">
        <f t="shared" si="25"/>
        <v>0</v>
      </c>
      <c r="K23" s="94">
        <f t="shared" si="30"/>
        <v>0</v>
      </c>
      <c r="L23" s="94">
        <f t="shared" si="1"/>
        <v>4037.89005</v>
      </c>
      <c r="M23" s="133">
        <f t="shared" si="2"/>
        <v>55132.570650000001</v>
      </c>
      <c r="N23" s="43">
        <f t="shared" si="11"/>
        <v>2148.4000499999997</v>
      </c>
      <c r="O23" s="20">
        <f t="shared" si="12"/>
        <v>1889.49</v>
      </c>
      <c r="P23" s="20">
        <f t="shared" si="13"/>
        <v>120</v>
      </c>
      <c r="Q23" s="20">
        <f t="shared" si="14"/>
        <v>100</v>
      </c>
      <c r="R23" s="158">
        <f t="shared" si="26"/>
        <v>0</v>
      </c>
      <c r="S23" s="158">
        <f t="shared" si="27"/>
        <v>0</v>
      </c>
      <c r="T23" s="44">
        <f t="shared" si="3"/>
        <v>4257.89005</v>
      </c>
      <c r="U23" s="66">
        <f t="shared" si="16"/>
        <v>70.6323304109589</v>
      </c>
      <c r="V23" s="67">
        <f t="shared" si="17"/>
        <v>62.120219178082195</v>
      </c>
      <c r="W23" s="67">
        <f t="shared" si="18"/>
        <v>3.9452054794520546</v>
      </c>
      <c r="X23" s="67">
        <f t="shared" si="19"/>
        <v>3.2876712328767121</v>
      </c>
      <c r="Y23" s="162">
        <f t="shared" si="28"/>
        <v>0</v>
      </c>
      <c r="Z23" s="162">
        <f t="shared" si="29"/>
        <v>0</v>
      </c>
      <c r="AA23" s="103">
        <f t="shared" si="4"/>
        <v>139.98542630136987</v>
      </c>
      <c r="AB23" s="52">
        <f t="shared" si="5"/>
        <v>31.546016015625</v>
      </c>
      <c r="AC23" s="19">
        <f t="shared" si="6"/>
        <v>37.855219218749994</v>
      </c>
      <c r="AD23" s="53">
        <f t="shared" si="7"/>
        <v>39.117059859374997</v>
      </c>
      <c r="AE23" s="52">
        <f t="shared" si="21"/>
        <v>31.546016015625</v>
      </c>
      <c r="AF23" s="19">
        <f t="shared" si="8"/>
        <v>41.640741140624996</v>
      </c>
      <c r="AG23" s="53">
        <f t="shared" si="9"/>
        <v>43.281133973437498</v>
      </c>
      <c r="AH23" s="58">
        <f t="shared" si="22"/>
        <v>59.937430429687502</v>
      </c>
      <c r="AI23" s="53">
        <f t="shared" si="31"/>
        <v>59.937430429687502</v>
      </c>
      <c r="AJ23" s="18"/>
      <c r="AK23" s="18"/>
      <c r="AL23" s="18"/>
      <c r="AM23" s="18"/>
      <c r="AN23" s="18"/>
      <c r="AO23" s="6">
        <v>2755.6270829999999</v>
      </c>
      <c r="AP23" s="6">
        <v>0</v>
      </c>
    </row>
    <row r="24" spans="1:42" ht="14.1" customHeight="1" x14ac:dyDescent="0.2">
      <c r="A24" s="145">
        <v>18</v>
      </c>
      <c r="B24" s="144">
        <v>22</v>
      </c>
      <c r="C24" s="138"/>
      <c r="D24" s="10"/>
      <c r="E24" s="48">
        <v>3</v>
      </c>
      <c r="F24" s="50">
        <f t="shared" si="32"/>
        <v>26510.445899999999</v>
      </c>
      <c r="G24" s="20">
        <f t="shared" si="33"/>
        <v>22673.88</v>
      </c>
      <c r="H24" s="42">
        <v>1440</v>
      </c>
      <c r="I24" s="42">
        <v>1200</v>
      </c>
      <c r="J24" s="155">
        <f t="shared" si="25"/>
        <v>0</v>
      </c>
      <c r="K24" s="94">
        <f t="shared" si="30"/>
        <v>0</v>
      </c>
      <c r="L24" s="94">
        <f t="shared" si="1"/>
        <v>4098.6938249999994</v>
      </c>
      <c r="M24" s="133">
        <f t="shared" si="2"/>
        <v>55923.019724999998</v>
      </c>
      <c r="N24" s="43">
        <f t="shared" si="11"/>
        <v>2209.2038250000001</v>
      </c>
      <c r="O24" s="20">
        <f t="shared" si="12"/>
        <v>1889.49</v>
      </c>
      <c r="P24" s="20">
        <f t="shared" si="13"/>
        <v>120</v>
      </c>
      <c r="Q24" s="20">
        <f t="shared" si="14"/>
        <v>100</v>
      </c>
      <c r="R24" s="158">
        <f t="shared" si="26"/>
        <v>0</v>
      </c>
      <c r="S24" s="158">
        <f t="shared" si="27"/>
        <v>0</v>
      </c>
      <c r="T24" s="44">
        <f t="shared" si="3"/>
        <v>4318.6938250000003</v>
      </c>
      <c r="U24" s="66">
        <f t="shared" si="16"/>
        <v>72.631358630136987</v>
      </c>
      <c r="V24" s="67">
        <f t="shared" si="17"/>
        <v>62.120219178082195</v>
      </c>
      <c r="W24" s="67">
        <f t="shared" si="18"/>
        <v>3.9452054794520546</v>
      </c>
      <c r="X24" s="67">
        <f t="shared" si="19"/>
        <v>3.2876712328767121</v>
      </c>
      <c r="Y24" s="162">
        <f t="shared" si="28"/>
        <v>0</v>
      </c>
      <c r="Z24" s="162">
        <f t="shared" si="29"/>
        <v>0</v>
      </c>
      <c r="AA24" s="103">
        <f t="shared" si="4"/>
        <v>141.98445452054793</v>
      </c>
      <c r="AB24" s="52">
        <f t="shared" si="5"/>
        <v>32.021045507812502</v>
      </c>
      <c r="AC24" s="19">
        <f t="shared" si="6"/>
        <v>38.425254609375003</v>
      </c>
      <c r="AD24" s="53">
        <f t="shared" si="7"/>
        <v>39.706096429687506</v>
      </c>
      <c r="AE24" s="52">
        <f t="shared" si="21"/>
        <v>32.021045507812502</v>
      </c>
      <c r="AF24" s="19">
        <f t="shared" si="8"/>
        <v>42.267780070312497</v>
      </c>
      <c r="AG24" s="53">
        <f t="shared" si="9"/>
        <v>43.932874436718755</v>
      </c>
      <c r="AH24" s="58">
        <f t="shared" si="22"/>
        <v>60.839986464843754</v>
      </c>
      <c r="AI24" s="53">
        <f t="shared" si="31"/>
        <v>60.839986464843754</v>
      </c>
      <c r="AJ24" s="18"/>
      <c r="AK24" s="18"/>
      <c r="AL24" s="18"/>
      <c r="AM24" s="18"/>
      <c r="AN24" s="18"/>
      <c r="AO24" s="6">
        <v>2835.8880659999995</v>
      </c>
      <c r="AP24" s="6">
        <v>0</v>
      </c>
    </row>
    <row r="25" spans="1:42" ht="14.1" customHeight="1" x14ac:dyDescent="0.2">
      <c r="A25" s="145">
        <v>20</v>
      </c>
      <c r="B25" s="144">
        <v>24</v>
      </c>
      <c r="C25" s="138"/>
      <c r="D25" s="10"/>
      <c r="E25" s="48">
        <v>4</v>
      </c>
      <c r="F25" s="50">
        <f t="shared" si="32"/>
        <v>27240.091199999999</v>
      </c>
      <c r="G25" s="20">
        <f t="shared" si="33"/>
        <v>22673.88</v>
      </c>
      <c r="H25" s="42">
        <v>1440</v>
      </c>
      <c r="I25" s="42">
        <v>1200</v>
      </c>
      <c r="J25" s="155">
        <f t="shared" si="25"/>
        <v>0</v>
      </c>
      <c r="K25" s="94">
        <f t="shared" si="30"/>
        <v>0</v>
      </c>
      <c r="L25" s="94">
        <f t="shared" si="1"/>
        <v>4159.4975999999997</v>
      </c>
      <c r="M25" s="133">
        <f t="shared" si="2"/>
        <v>56713.468800000002</v>
      </c>
      <c r="N25" s="43">
        <f t="shared" si="11"/>
        <v>2270.0075999999999</v>
      </c>
      <c r="O25" s="20">
        <f t="shared" si="12"/>
        <v>1889.49</v>
      </c>
      <c r="P25" s="20">
        <f t="shared" si="13"/>
        <v>120</v>
      </c>
      <c r="Q25" s="20">
        <f t="shared" si="14"/>
        <v>100</v>
      </c>
      <c r="R25" s="158">
        <f t="shared" si="26"/>
        <v>0</v>
      </c>
      <c r="S25" s="158">
        <f t="shared" si="27"/>
        <v>0</v>
      </c>
      <c r="T25" s="44">
        <f t="shared" si="3"/>
        <v>4379.4975999999997</v>
      </c>
      <c r="U25" s="66">
        <f t="shared" si="16"/>
        <v>74.630386849315059</v>
      </c>
      <c r="V25" s="67">
        <f t="shared" si="17"/>
        <v>62.120219178082195</v>
      </c>
      <c r="W25" s="67">
        <f t="shared" si="18"/>
        <v>3.9452054794520546</v>
      </c>
      <c r="X25" s="67">
        <f t="shared" si="19"/>
        <v>3.2876712328767121</v>
      </c>
      <c r="Y25" s="162">
        <f t="shared" si="28"/>
        <v>0</v>
      </c>
      <c r="Z25" s="162">
        <f t="shared" si="29"/>
        <v>0</v>
      </c>
      <c r="AA25" s="103">
        <f t="shared" si="4"/>
        <v>143.98348273972601</v>
      </c>
      <c r="AB25" s="52">
        <f t="shared" si="5"/>
        <v>32.496074999999998</v>
      </c>
      <c r="AC25" s="19">
        <f t="shared" si="6"/>
        <v>38.995289999999997</v>
      </c>
      <c r="AD25" s="53">
        <f t="shared" si="7"/>
        <v>40.295133</v>
      </c>
      <c r="AE25" s="52">
        <f t="shared" si="21"/>
        <v>32.496074999999998</v>
      </c>
      <c r="AF25" s="19">
        <f t="shared" si="8"/>
        <v>42.894818999999991</v>
      </c>
      <c r="AG25" s="53">
        <f t="shared" si="9"/>
        <v>44.584614899999998</v>
      </c>
      <c r="AH25" s="58">
        <f t="shared" si="22"/>
        <v>61.742542499999992</v>
      </c>
      <c r="AI25" s="53">
        <f t="shared" si="31"/>
        <v>61.742542499999992</v>
      </c>
      <c r="AJ25" s="18"/>
      <c r="AK25" s="18"/>
      <c r="AL25" s="18"/>
      <c r="AM25" s="18"/>
      <c r="AN25" s="18"/>
      <c r="AO25" s="6">
        <v>2916.1490489999996</v>
      </c>
      <c r="AP25" s="6">
        <v>0</v>
      </c>
    </row>
    <row r="26" spans="1:42" ht="14.1" customHeight="1" x14ac:dyDescent="0.2">
      <c r="A26" s="145">
        <v>22</v>
      </c>
      <c r="B26" s="144">
        <v>26</v>
      </c>
      <c r="C26" s="138"/>
      <c r="D26" s="10"/>
      <c r="E26" s="48">
        <v>5</v>
      </c>
      <c r="F26" s="50">
        <f t="shared" si="32"/>
        <v>27969.736499999999</v>
      </c>
      <c r="G26" s="20">
        <f t="shared" si="33"/>
        <v>22673.88</v>
      </c>
      <c r="H26" s="42">
        <v>1440</v>
      </c>
      <c r="I26" s="42">
        <v>1200</v>
      </c>
      <c r="J26" s="155">
        <f t="shared" si="25"/>
        <v>0</v>
      </c>
      <c r="K26" s="94">
        <f t="shared" si="30"/>
        <v>0</v>
      </c>
      <c r="L26" s="94">
        <f t="shared" si="1"/>
        <v>4220.301375</v>
      </c>
      <c r="M26" s="133">
        <f t="shared" si="2"/>
        <v>57503.917875000006</v>
      </c>
      <c r="N26" s="43">
        <f t="shared" si="11"/>
        <v>2330.8113749999998</v>
      </c>
      <c r="O26" s="20">
        <f t="shared" si="12"/>
        <v>1889.49</v>
      </c>
      <c r="P26" s="20">
        <f t="shared" si="13"/>
        <v>120</v>
      </c>
      <c r="Q26" s="20">
        <f t="shared" si="14"/>
        <v>100</v>
      </c>
      <c r="R26" s="158">
        <f t="shared" si="26"/>
        <v>0</v>
      </c>
      <c r="S26" s="158">
        <f t="shared" si="27"/>
        <v>0</v>
      </c>
      <c r="T26" s="44">
        <f t="shared" si="3"/>
        <v>4440.301375</v>
      </c>
      <c r="U26" s="66">
        <f t="shared" si="16"/>
        <v>76.629415068493145</v>
      </c>
      <c r="V26" s="67">
        <f t="shared" si="17"/>
        <v>62.120219178082195</v>
      </c>
      <c r="W26" s="67">
        <f t="shared" si="18"/>
        <v>3.9452054794520546</v>
      </c>
      <c r="X26" s="67">
        <f t="shared" si="19"/>
        <v>3.2876712328767121</v>
      </c>
      <c r="Y26" s="162">
        <f t="shared" si="28"/>
        <v>0</v>
      </c>
      <c r="Z26" s="162">
        <f t="shared" si="29"/>
        <v>0</v>
      </c>
      <c r="AA26" s="103">
        <f t="shared" si="4"/>
        <v>145.9825109589041</v>
      </c>
      <c r="AB26" s="52">
        <f t="shared" si="5"/>
        <v>32.9711044921875</v>
      </c>
      <c r="AC26" s="19">
        <f t="shared" si="6"/>
        <v>39.565325390625006</v>
      </c>
      <c r="AD26" s="53">
        <f t="shared" si="7"/>
        <v>40.884169570312501</v>
      </c>
      <c r="AE26" s="52">
        <f t="shared" si="21"/>
        <v>32.9711044921875</v>
      </c>
      <c r="AF26" s="19">
        <f t="shared" si="8"/>
        <v>43.521857929687499</v>
      </c>
      <c r="AG26" s="53">
        <f t="shared" si="9"/>
        <v>45.236355363281255</v>
      </c>
      <c r="AH26" s="58">
        <f t="shared" si="22"/>
        <v>62.645098535156237</v>
      </c>
      <c r="AI26" s="53">
        <f t="shared" si="31"/>
        <v>62.645098535156237</v>
      </c>
      <c r="AJ26" s="18"/>
      <c r="AK26" s="18"/>
      <c r="AL26" s="18"/>
      <c r="AM26" s="18"/>
      <c r="AN26" s="18"/>
      <c r="AO26" s="6">
        <v>2996.4100320000002</v>
      </c>
      <c r="AP26" s="6">
        <v>0</v>
      </c>
    </row>
    <row r="27" spans="1:42" ht="14.1" customHeight="1" x14ac:dyDescent="0.2">
      <c r="A27" s="145">
        <v>24</v>
      </c>
      <c r="B27" s="144">
        <v>28</v>
      </c>
      <c r="C27" s="138"/>
      <c r="D27" s="10"/>
      <c r="E27" s="48">
        <v>6</v>
      </c>
      <c r="F27" s="50">
        <f t="shared" si="32"/>
        <v>28699.381799999996</v>
      </c>
      <c r="G27" s="20">
        <f t="shared" si="33"/>
        <v>22673.88</v>
      </c>
      <c r="H27" s="42">
        <v>1440</v>
      </c>
      <c r="I27" s="42">
        <v>1200</v>
      </c>
      <c r="J27" s="155">
        <f t="shared" si="25"/>
        <v>0</v>
      </c>
      <c r="K27" s="94">
        <f t="shared" si="30"/>
        <v>0</v>
      </c>
      <c r="L27" s="94">
        <f t="shared" si="1"/>
        <v>4281.1051499999994</v>
      </c>
      <c r="M27" s="133">
        <f t="shared" si="2"/>
        <v>58294.366949999996</v>
      </c>
      <c r="N27" s="43">
        <f t="shared" si="11"/>
        <v>2391.6151499999996</v>
      </c>
      <c r="O27" s="20">
        <f t="shared" si="12"/>
        <v>1889.49</v>
      </c>
      <c r="P27" s="20">
        <f t="shared" si="13"/>
        <v>120</v>
      </c>
      <c r="Q27" s="20">
        <f t="shared" si="14"/>
        <v>100</v>
      </c>
      <c r="R27" s="158">
        <f t="shared" si="26"/>
        <v>0</v>
      </c>
      <c r="S27" s="158">
        <f t="shared" si="27"/>
        <v>0</v>
      </c>
      <c r="T27" s="44">
        <f t="shared" si="3"/>
        <v>4501.1051499999994</v>
      </c>
      <c r="U27" s="66">
        <f t="shared" si="16"/>
        <v>78.628443287671217</v>
      </c>
      <c r="V27" s="67">
        <f t="shared" si="17"/>
        <v>62.120219178082195</v>
      </c>
      <c r="W27" s="67">
        <f t="shared" si="18"/>
        <v>3.9452054794520546</v>
      </c>
      <c r="X27" s="67">
        <f t="shared" si="19"/>
        <v>3.2876712328767121</v>
      </c>
      <c r="Y27" s="162">
        <f t="shared" si="28"/>
        <v>0</v>
      </c>
      <c r="Z27" s="162">
        <f t="shared" si="29"/>
        <v>0</v>
      </c>
      <c r="AA27" s="103">
        <f t="shared" si="4"/>
        <v>147.98153917808216</v>
      </c>
      <c r="AB27" s="52">
        <f t="shared" si="5"/>
        <v>33.446133984374995</v>
      </c>
      <c r="AC27" s="19">
        <f t="shared" si="6"/>
        <v>40.13536078125</v>
      </c>
      <c r="AD27" s="53">
        <f t="shared" si="7"/>
        <v>41.473206140624995</v>
      </c>
      <c r="AE27" s="52">
        <f t="shared" si="21"/>
        <v>33.446133984374995</v>
      </c>
      <c r="AF27" s="19">
        <f t="shared" si="8"/>
        <v>44.148896859374993</v>
      </c>
      <c r="AG27" s="53">
        <f t="shared" si="9"/>
        <v>45.888095826562498</v>
      </c>
      <c r="AH27" s="58">
        <f t="shared" si="22"/>
        <v>63.547654570312488</v>
      </c>
      <c r="AI27" s="53">
        <f t="shared" si="31"/>
        <v>63.547654570312488</v>
      </c>
      <c r="AJ27" s="18"/>
      <c r="AK27" s="18"/>
      <c r="AL27" s="18"/>
      <c r="AM27" s="18"/>
      <c r="AN27" s="18"/>
      <c r="AO27" s="6">
        <v>3076.6710149999999</v>
      </c>
      <c r="AP27" s="6">
        <v>0</v>
      </c>
    </row>
    <row r="28" spans="1:42" ht="14.1" customHeight="1" x14ac:dyDescent="0.2">
      <c r="A28" s="145">
        <v>26</v>
      </c>
      <c r="B28" s="144">
        <v>30</v>
      </c>
      <c r="C28" s="138"/>
      <c r="D28" s="10"/>
      <c r="E28" s="48">
        <v>7</v>
      </c>
      <c r="F28" s="43">
        <f t="shared" si="32"/>
        <v>29429.027099999999</v>
      </c>
      <c r="G28" s="20">
        <f t="shared" si="33"/>
        <v>22673.88</v>
      </c>
      <c r="H28" s="42">
        <v>1440</v>
      </c>
      <c r="I28" s="42">
        <v>1200</v>
      </c>
      <c r="J28" s="155">
        <f t="shared" si="25"/>
        <v>0</v>
      </c>
      <c r="K28" s="94">
        <f t="shared" si="30"/>
        <v>0</v>
      </c>
      <c r="L28" s="94">
        <f t="shared" si="1"/>
        <v>4341.9089249999997</v>
      </c>
      <c r="M28" s="133">
        <f t="shared" si="2"/>
        <v>59084.816024999993</v>
      </c>
      <c r="N28" s="43">
        <f t="shared" si="11"/>
        <v>2452.4189249999999</v>
      </c>
      <c r="O28" s="20">
        <f t="shared" si="12"/>
        <v>1889.49</v>
      </c>
      <c r="P28" s="20">
        <f t="shared" si="13"/>
        <v>120</v>
      </c>
      <c r="Q28" s="20">
        <f t="shared" si="14"/>
        <v>100</v>
      </c>
      <c r="R28" s="158">
        <f t="shared" si="26"/>
        <v>0</v>
      </c>
      <c r="S28" s="158">
        <f t="shared" si="27"/>
        <v>0</v>
      </c>
      <c r="T28" s="44">
        <f t="shared" si="3"/>
        <v>4561.9089249999997</v>
      </c>
      <c r="U28" s="66">
        <f t="shared" si="16"/>
        <v>80.627471506849318</v>
      </c>
      <c r="V28" s="67">
        <f t="shared" si="17"/>
        <v>62.120219178082195</v>
      </c>
      <c r="W28" s="67">
        <f t="shared" si="18"/>
        <v>3.9452054794520546</v>
      </c>
      <c r="X28" s="67">
        <f t="shared" si="19"/>
        <v>3.2876712328767121</v>
      </c>
      <c r="Y28" s="162">
        <f t="shared" si="28"/>
        <v>0</v>
      </c>
      <c r="Z28" s="162">
        <f t="shared" si="29"/>
        <v>0</v>
      </c>
      <c r="AA28" s="103">
        <f t="shared" si="4"/>
        <v>149.98056739726027</v>
      </c>
      <c r="AB28" s="52">
        <f t="shared" si="5"/>
        <v>33.921163476562498</v>
      </c>
      <c r="AC28" s="19">
        <f t="shared" si="6"/>
        <v>40.705396171874995</v>
      </c>
      <c r="AD28" s="53">
        <f t="shared" si="7"/>
        <v>42.062242710937497</v>
      </c>
      <c r="AE28" s="52">
        <f t="shared" si="21"/>
        <v>33.921163476562498</v>
      </c>
      <c r="AF28" s="19">
        <f t="shared" si="8"/>
        <v>44.775935789062494</v>
      </c>
      <c r="AG28" s="53">
        <f t="shared" si="9"/>
        <v>46.539836289843748</v>
      </c>
      <c r="AH28" s="58">
        <f t="shared" si="22"/>
        <v>64.45021060546874</v>
      </c>
      <c r="AI28" s="53">
        <f t="shared" si="31"/>
        <v>64.45021060546874</v>
      </c>
      <c r="AJ28" s="18"/>
      <c r="AK28" s="18"/>
      <c r="AL28" s="18"/>
      <c r="AM28" s="18"/>
      <c r="AN28" s="18"/>
      <c r="AO28" s="6">
        <v>3156.9319979999996</v>
      </c>
      <c r="AP28" s="6">
        <v>0</v>
      </c>
    </row>
    <row r="29" spans="1:42" ht="14.1" customHeight="1" x14ac:dyDescent="0.2">
      <c r="A29" s="145">
        <v>28</v>
      </c>
      <c r="B29" s="144">
        <v>32</v>
      </c>
      <c r="C29" s="138"/>
      <c r="D29" s="10"/>
      <c r="E29" s="48">
        <v>8</v>
      </c>
      <c r="F29" s="43">
        <f t="shared" si="32"/>
        <v>30158.672399999996</v>
      </c>
      <c r="G29" s="20">
        <f t="shared" si="33"/>
        <v>22673.88</v>
      </c>
      <c r="H29" s="42">
        <v>1440</v>
      </c>
      <c r="I29" s="42">
        <v>1200</v>
      </c>
      <c r="J29" s="155">
        <f t="shared" si="25"/>
        <v>0</v>
      </c>
      <c r="K29" s="94">
        <f t="shared" si="30"/>
        <v>0</v>
      </c>
      <c r="L29" s="94">
        <f t="shared" si="1"/>
        <v>4402.7127</v>
      </c>
      <c r="M29" s="133">
        <f t="shared" si="2"/>
        <v>59875.265100000004</v>
      </c>
      <c r="N29" s="43">
        <f t="shared" si="11"/>
        <v>2513.2226999999998</v>
      </c>
      <c r="O29" s="20">
        <f t="shared" si="12"/>
        <v>1889.49</v>
      </c>
      <c r="P29" s="20">
        <f t="shared" si="13"/>
        <v>120</v>
      </c>
      <c r="Q29" s="20">
        <f t="shared" si="14"/>
        <v>100</v>
      </c>
      <c r="R29" s="158">
        <f t="shared" si="26"/>
        <v>0</v>
      </c>
      <c r="S29" s="158">
        <f t="shared" si="27"/>
        <v>0</v>
      </c>
      <c r="T29" s="44">
        <f t="shared" si="3"/>
        <v>4622.7127</v>
      </c>
      <c r="U29" s="66">
        <f t="shared" si="16"/>
        <v>82.62649972602739</v>
      </c>
      <c r="V29" s="67">
        <f t="shared" si="17"/>
        <v>62.120219178082195</v>
      </c>
      <c r="W29" s="67">
        <f t="shared" si="18"/>
        <v>3.9452054794520546</v>
      </c>
      <c r="X29" s="67">
        <f t="shared" si="19"/>
        <v>3.2876712328767121</v>
      </c>
      <c r="Y29" s="162">
        <f t="shared" si="28"/>
        <v>0</v>
      </c>
      <c r="Z29" s="162">
        <f t="shared" si="29"/>
        <v>0</v>
      </c>
      <c r="AA29" s="103">
        <f t="shared" si="4"/>
        <v>151.97959561643833</v>
      </c>
      <c r="AB29" s="52">
        <f t="shared" si="5"/>
        <v>34.39619296875</v>
      </c>
      <c r="AC29" s="19">
        <f t="shared" si="6"/>
        <v>41.275431562500003</v>
      </c>
      <c r="AD29" s="53">
        <f t="shared" si="7"/>
        <v>42.651279281250005</v>
      </c>
      <c r="AE29" s="52">
        <f t="shared" si="21"/>
        <v>34.39619296875</v>
      </c>
      <c r="AF29" s="19">
        <f t="shared" si="8"/>
        <v>45.402974718750002</v>
      </c>
      <c r="AG29" s="53">
        <f t="shared" si="9"/>
        <v>47.191576753125005</v>
      </c>
      <c r="AH29" s="58">
        <f t="shared" si="22"/>
        <v>65.352766640624992</v>
      </c>
      <c r="AI29" s="53">
        <f t="shared" si="31"/>
        <v>65.352766640624992</v>
      </c>
      <c r="AJ29" s="18"/>
      <c r="AK29" s="18"/>
      <c r="AL29" s="18"/>
      <c r="AM29" s="18"/>
      <c r="AN29" s="18"/>
      <c r="AO29" s="6">
        <v>3237.1929810000001</v>
      </c>
      <c r="AP29" s="6">
        <v>0</v>
      </c>
    </row>
    <row r="30" spans="1:42" ht="14.1" customHeight="1" x14ac:dyDescent="0.2">
      <c r="A30" s="145">
        <v>30</v>
      </c>
      <c r="B30" s="144">
        <v>34</v>
      </c>
      <c r="C30" s="138"/>
      <c r="D30" s="10"/>
      <c r="E30" s="48">
        <v>9</v>
      </c>
      <c r="F30" s="43">
        <f t="shared" si="32"/>
        <v>30888.3177</v>
      </c>
      <c r="G30" s="20">
        <f t="shared" si="33"/>
        <v>22673.88</v>
      </c>
      <c r="H30" s="42">
        <v>1440</v>
      </c>
      <c r="I30" s="42">
        <v>1200</v>
      </c>
      <c r="J30" s="155">
        <f t="shared" si="25"/>
        <v>0</v>
      </c>
      <c r="K30" s="94">
        <f t="shared" si="30"/>
        <v>0</v>
      </c>
      <c r="L30" s="94">
        <f t="shared" si="1"/>
        <v>4463.5164750000004</v>
      </c>
      <c r="M30" s="133">
        <f t="shared" si="2"/>
        <v>60665.714175000001</v>
      </c>
      <c r="N30" s="43">
        <f t="shared" si="11"/>
        <v>2574.0264750000001</v>
      </c>
      <c r="O30" s="20">
        <f t="shared" si="12"/>
        <v>1889.49</v>
      </c>
      <c r="P30" s="20">
        <f t="shared" si="13"/>
        <v>120</v>
      </c>
      <c r="Q30" s="20">
        <f t="shared" si="14"/>
        <v>100</v>
      </c>
      <c r="R30" s="158">
        <f t="shared" si="26"/>
        <v>0</v>
      </c>
      <c r="S30" s="158">
        <f t="shared" si="27"/>
        <v>0</v>
      </c>
      <c r="T30" s="44">
        <f t="shared" si="3"/>
        <v>4683.5164750000004</v>
      </c>
      <c r="U30" s="66">
        <f t="shared" si="16"/>
        <v>84.625527945205476</v>
      </c>
      <c r="V30" s="67">
        <f t="shared" si="17"/>
        <v>62.120219178082195</v>
      </c>
      <c r="W30" s="67">
        <f t="shared" si="18"/>
        <v>3.9452054794520546</v>
      </c>
      <c r="X30" s="67">
        <f t="shared" si="19"/>
        <v>3.2876712328767121</v>
      </c>
      <c r="Y30" s="162">
        <f t="shared" si="28"/>
        <v>0</v>
      </c>
      <c r="Z30" s="162">
        <f t="shared" si="29"/>
        <v>0</v>
      </c>
      <c r="AA30" s="103">
        <f t="shared" si="4"/>
        <v>153.97862383561645</v>
      </c>
      <c r="AB30" s="52">
        <f t="shared" si="5"/>
        <v>34.871222460937503</v>
      </c>
      <c r="AC30" s="19">
        <f t="shared" si="6"/>
        <v>41.845466953124998</v>
      </c>
      <c r="AD30" s="53">
        <f t="shared" si="7"/>
        <v>43.240315851562499</v>
      </c>
      <c r="AE30" s="52">
        <f t="shared" si="21"/>
        <v>34.871222460937503</v>
      </c>
      <c r="AF30" s="19">
        <f t="shared" si="8"/>
        <v>46.030013648437496</v>
      </c>
      <c r="AG30" s="53">
        <f t="shared" si="9"/>
        <v>47.843317216406255</v>
      </c>
      <c r="AH30" s="58">
        <f t="shared" si="22"/>
        <v>66.255322675781244</v>
      </c>
      <c r="AI30" s="53">
        <f t="shared" si="31"/>
        <v>66.255322675781244</v>
      </c>
      <c r="AJ30" s="18"/>
      <c r="AK30" s="18"/>
      <c r="AL30" s="18"/>
      <c r="AM30" s="18"/>
      <c r="AN30" s="18"/>
      <c r="AO30" s="6">
        <v>3317.4539639999994</v>
      </c>
      <c r="AP30" s="6">
        <v>0</v>
      </c>
    </row>
    <row r="31" spans="1:42" ht="14.1" customHeight="1" x14ac:dyDescent="0.2">
      <c r="A31" s="145">
        <v>32</v>
      </c>
      <c r="B31" s="144">
        <v>36</v>
      </c>
      <c r="C31" s="139"/>
      <c r="D31" s="10"/>
      <c r="E31" s="48">
        <v>10</v>
      </c>
      <c r="F31" s="43">
        <f t="shared" si="32"/>
        <v>31617.962999999996</v>
      </c>
      <c r="G31" s="20">
        <f t="shared" si="33"/>
        <v>22673.88</v>
      </c>
      <c r="H31" s="42">
        <v>1440</v>
      </c>
      <c r="I31" s="42">
        <v>1200</v>
      </c>
      <c r="J31" s="155">
        <f t="shared" si="25"/>
        <v>0</v>
      </c>
      <c r="K31" s="94">
        <f t="shared" si="30"/>
        <v>0</v>
      </c>
      <c r="L31" s="94">
        <f t="shared" si="1"/>
        <v>4524.3202499999998</v>
      </c>
      <c r="M31" s="133">
        <f t="shared" si="2"/>
        <v>61456.163249999991</v>
      </c>
      <c r="N31" s="43">
        <f t="shared" si="11"/>
        <v>2634.8302499999995</v>
      </c>
      <c r="O31" s="20">
        <f t="shared" si="12"/>
        <v>1889.49</v>
      </c>
      <c r="P31" s="20">
        <f t="shared" si="13"/>
        <v>120</v>
      </c>
      <c r="Q31" s="20">
        <f t="shared" si="14"/>
        <v>100</v>
      </c>
      <c r="R31" s="158">
        <f t="shared" si="26"/>
        <v>0</v>
      </c>
      <c r="S31" s="158">
        <f t="shared" si="27"/>
        <v>0</v>
      </c>
      <c r="T31" s="44">
        <f t="shared" si="3"/>
        <v>4744.3202499999998</v>
      </c>
      <c r="U31" s="66">
        <f t="shared" si="16"/>
        <v>86.624556164383549</v>
      </c>
      <c r="V31" s="67">
        <f t="shared" si="17"/>
        <v>62.120219178082195</v>
      </c>
      <c r="W31" s="67">
        <f t="shared" si="18"/>
        <v>3.9452054794520546</v>
      </c>
      <c r="X31" s="67">
        <f t="shared" si="19"/>
        <v>3.2876712328767121</v>
      </c>
      <c r="Y31" s="162">
        <f t="shared" si="28"/>
        <v>0</v>
      </c>
      <c r="Z31" s="162">
        <f t="shared" si="29"/>
        <v>0</v>
      </c>
      <c r="AA31" s="103">
        <f t="shared" si="4"/>
        <v>155.9776520547945</v>
      </c>
      <c r="AB31" s="52">
        <f t="shared" si="5"/>
        <v>35.346251953124998</v>
      </c>
      <c r="AC31" s="19">
        <f t="shared" si="6"/>
        <v>42.415502343749992</v>
      </c>
      <c r="AD31" s="53">
        <f t="shared" si="7"/>
        <v>43.829352421874994</v>
      </c>
      <c r="AE31" s="52">
        <f t="shared" si="21"/>
        <v>35.346251953124998</v>
      </c>
      <c r="AF31" s="19">
        <f t="shared" si="8"/>
        <v>46.65705257812499</v>
      </c>
      <c r="AG31" s="53">
        <f t="shared" si="9"/>
        <v>48.495057679687498</v>
      </c>
      <c r="AH31" s="58">
        <f t="shared" si="22"/>
        <v>67.157878710937496</v>
      </c>
      <c r="AI31" s="53">
        <f t="shared" si="31"/>
        <v>67.157878710937496</v>
      </c>
      <c r="AJ31" s="18"/>
      <c r="AK31" s="18"/>
      <c r="AL31" s="18"/>
      <c r="AM31" s="18"/>
      <c r="AN31" s="18"/>
      <c r="AO31" s="6">
        <v>3397.7149469999999</v>
      </c>
      <c r="AP31" s="6">
        <v>0</v>
      </c>
    </row>
    <row r="32" spans="1:42" ht="14.1" customHeight="1" x14ac:dyDescent="0.2">
      <c r="A32" s="145">
        <v>34</v>
      </c>
      <c r="B32" s="144">
        <v>38</v>
      </c>
      <c r="C32" s="139"/>
      <c r="D32" s="10"/>
      <c r="E32" s="48">
        <v>11</v>
      </c>
      <c r="F32" s="43">
        <f t="shared" si="32"/>
        <v>32347.608299999996</v>
      </c>
      <c r="G32" s="20">
        <f t="shared" si="33"/>
        <v>22673.88</v>
      </c>
      <c r="H32" s="42">
        <v>1440</v>
      </c>
      <c r="I32" s="42">
        <v>1200</v>
      </c>
      <c r="J32" s="155">
        <f t="shared" si="25"/>
        <v>0</v>
      </c>
      <c r="K32" s="94">
        <f t="shared" si="30"/>
        <v>0</v>
      </c>
      <c r="L32" s="94">
        <f t="shared" si="1"/>
        <v>4585.1240250000001</v>
      </c>
      <c r="M32" s="133">
        <f t="shared" si="2"/>
        <v>62246.612324999995</v>
      </c>
      <c r="N32" s="43">
        <f t="shared" si="11"/>
        <v>2695.6340249999998</v>
      </c>
      <c r="O32" s="20">
        <f t="shared" si="12"/>
        <v>1889.49</v>
      </c>
      <c r="P32" s="20">
        <f t="shared" si="13"/>
        <v>120</v>
      </c>
      <c r="Q32" s="20">
        <f t="shared" si="14"/>
        <v>100</v>
      </c>
      <c r="R32" s="158">
        <f t="shared" si="26"/>
        <v>0</v>
      </c>
      <c r="S32" s="158">
        <f t="shared" si="27"/>
        <v>0</v>
      </c>
      <c r="T32" s="44">
        <f t="shared" si="3"/>
        <v>4805.1240250000001</v>
      </c>
      <c r="U32" s="66">
        <f t="shared" si="16"/>
        <v>88.623584383561635</v>
      </c>
      <c r="V32" s="67">
        <f t="shared" si="17"/>
        <v>62.120219178082195</v>
      </c>
      <c r="W32" s="67">
        <f t="shared" si="18"/>
        <v>3.9452054794520546</v>
      </c>
      <c r="X32" s="67">
        <f t="shared" si="19"/>
        <v>3.2876712328767121</v>
      </c>
      <c r="Y32" s="162">
        <f t="shared" si="28"/>
        <v>0</v>
      </c>
      <c r="Z32" s="162">
        <f t="shared" si="29"/>
        <v>0</v>
      </c>
      <c r="AA32" s="103">
        <f t="shared" si="4"/>
        <v>157.97668027397259</v>
      </c>
      <c r="AB32" s="52">
        <f t="shared" si="5"/>
        <v>35.821281445312501</v>
      </c>
      <c r="AC32" s="19">
        <f t="shared" si="6"/>
        <v>42.985537734375001</v>
      </c>
      <c r="AD32" s="53">
        <f t="shared" si="7"/>
        <v>44.418388992187502</v>
      </c>
      <c r="AE32" s="52">
        <f t="shared" si="21"/>
        <v>35.821281445312501</v>
      </c>
      <c r="AF32" s="19">
        <f t="shared" si="8"/>
        <v>47.284091507812498</v>
      </c>
      <c r="AG32" s="53">
        <f t="shared" si="9"/>
        <v>49.146798142968755</v>
      </c>
      <c r="AH32" s="58">
        <f t="shared" si="22"/>
        <v>68.060434746093762</v>
      </c>
      <c r="AI32" s="53">
        <f t="shared" si="31"/>
        <v>68.060434746093762</v>
      </c>
      <c r="AJ32" s="18"/>
      <c r="AK32" s="18"/>
      <c r="AL32" s="18"/>
      <c r="AM32" s="18"/>
      <c r="AN32" s="18"/>
      <c r="AO32" s="6">
        <v>3477.9759299999996</v>
      </c>
      <c r="AP32" s="6">
        <v>0</v>
      </c>
    </row>
    <row r="33" spans="1:42" ht="14.1" customHeight="1" x14ac:dyDescent="0.2">
      <c r="A33" s="145">
        <v>36</v>
      </c>
      <c r="B33" s="144">
        <v>40</v>
      </c>
      <c r="C33" s="139"/>
      <c r="D33" s="10"/>
      <c r="E33" s="48">
        <v>12</v>
      </c>
      <c r="F33" s="43">
        <f t="shared" si="32"/>
        <v>33077.253599999996</v>
      </c>
      <c r="G33" s="20">
        <f t="shared" si="33"/>
        <v>22673.88</v>
      </c>
      <c r="H33" s="42">
        <v>1440</v>
      </c>
      <c r="I33" s="42">
        <v>1200</v>
      </c>
      <c r="J33" s="155">
        <f t="shared" si="25"/>
        <v>0</v>
      </c>
      <c r="K33" s="94">
        <f t="shared" si="30"/>
        <v>0</v>
      </c>
      <c r="L33" s="94">
        <f t="shared" si="1"/>
        <v>4645.9278000000004</v>
      </c>
      <c r="M33" s="133">
        <f t="shared" si="2"/>
        <v>63037.061399999999</v>
      </c>
      <c r="N33" s="43">
        <f t="shared" si="11"/>
        <v>2756.4377999999997</v>
      </c>
      <c r="O33" s="20">
        <f t="shared" si="12"/>
        <v>1889.49</v>
      </c>
      <c r="P33" s="20">
        <f t="shared" si="13"/>
        <v>120</v>
      </c>
      <c r="Q33" s="20">
        <f t="shared" si="14"/>
        <v>100</v>
      </c>
      <c r="R33" s="158">
        <f t="shared" si="26"/>
        <v>0</v>
      </c>
      <c r="S33" s="158">
        <f t="shared" si="27"/>
        <v>0</v>
      </c>
      <c r="T33" s="44">
        <f t="shared" si="3"/>
        <v>4865.9277999999995</v>
      </c>
      <c r="U33" s="66">
        <f t="shared" si="16"/>
        <v>90.622612602739721</v>
      </c>
      <c r="V33" s="67">
        <f t="shared" si="17"/>
        <v>62.120219178082195</v>
      </c>
      <c r="W33" s="67">
        <f t="shared" si="18"/>
        <v>3.9452054794520546</v>
      </c>
      <c r="X33" s="67">
        <f t="shared" si="19"/>
        <v>3.2876712328767121</v>
      </c>
      <c r="Y33" s="162">
        <f t="shared" si="28"/>
        <v>0</v>
      </c>
      <c r="Z33" s="162">
        <f t="shared" si="29"/>
        <v>0</v>
      </c>
      <c r="AA33" s="103">
        <f t="shared" si="4"/>
        <v>159.97570849315068</v>
      </c>
      <c r="AB33" s="52">
        <f t="shared" si="5"/>
        <v>36.296310937499996</v>
      </c>
      <c r="AC33" s="19">
        <f t="shared" si="6"/>
        <v>43.555573124999995</v>
      </c>
      <c r="AD33" s="53">
        <f t="shared" si="7"/>
        <v>45.007425562499996</v>
      </c>
      <c r="AE33" s="52">
        <f t="shared" si="21"/>
        <v>36.296310937499996</v>
      </c>
      <c r="AF33" s="19">
        <f t="shared" si="8"/>
        <v>47.911130437499992</v>
      </c>
      <c r="AG33" s="53">
        <f t="shared" si="9"/>
        <v>49.798538606249998</v>
      </c>
      <c r="AH33" s="58">
        <f t="shared" si="22"/>
        <v>68.962990781249985</v>
      </c>
      <c r="AI33" s="53">
        <f t="shared" si="31"/>
        <v>68.962990781249985</v>
      </c>
      <c r="AJ33" s="18"/>
      <c r="AK33" s="18"/>
      <c r="AL33" s="18"/>
      <c r="AM33" s="18"/>
      <c r="AN33" s="18"/>
      <c r="AO33" s="6">
        <v>3558.2369129999997</v>
      </c>
      <c r="AP33" s="6">
        <v>0</v>
      </c>
    </row>
    <row r="34" spans="1:42" ht="14.1" customHeight="1" x14ac:dyDescent="0.2">
      <c r="A34" s="145">
        <v>38</v>
      </c>
      <c r="B34" s="144">
        <v>42</v>
      </c>
      <c r="C34" s="139"/>
      <c r="D34" s="10"/>
      <c r="E34" s="48">
        <v>13</v>
      </c>
      <c r="F34" s="43">
        <f t="shared" si="32"/>
        <v>33806.8989</v>
      </c>
      <c r="G34" s="20">
        <f t="shared" si="33"/>
        <v>22673.88</v>
      </c>
      <c r="H34" s="42">
        <v>1440</v>
      </c>
      <c r="I34" s="42">
        <v>1200</v>
      </c>
      <c r="J34" s="155">
        <f t="shared" si="25"/>
        <v>0</v>
      </c>
      <c r="K34" s="94">
        <f t="shared" si="30"/>
        <v>0</v>
      </c>
      <c r="L34" s="94">
        <f t="shared" si="1"/>
        <v>4706.7315750000007</v>
      </c>
      <c r="M34" s="133">
        <f t="shared" si="2"/>
        <v>63827.510475000003</v>
      </c>
      <c r="N34" s="43">
        <f t="shared" si="11"/>
        <v>2817.241575</v>
      </c>
      <c r="O34" s="20">
        <f t="shared" si="12"/>
        <v>1889.49</v>
      </c>
      <c r="P34" s="20">
        <f t="shared" si="13"/>
        <v>120</v>
      </c>
      <c r="Q34" s="20">
        <f t="shared" si="14"/>
        <v>100</v>
      </c>
      <c r="R34" s="158">
        <f t="shared" si="26"/>
        <v>0</v>
      </c>
      <c r="S34" s="158">
        <f t="shared" si="27"/>
        <v>0</v>
      </c>
      <c r="T34" s="44">
        <f t="shared" si="3"/>
        <v>4926.7315749999998</v>
      </c>
      <c r="U34" s="66">
        <f t="shared" si="16"/>
        <v>92.621640821917808</v>
      </c>
      <c r="V34" s="67">
        <f t="shared" si="17"/>
        <v>62.120219178082195</v>
      </c>
      <c r="W34" s="67">
        <f t="shared" si="18"/>
        <v>3.9452054794520546</v>
      </c>
      <c r="X34" s="67">
        <f t="shared" si="19"/>
        <v>3.2876712328767121</v>
      </c>
      <c r="Y34" s="162">
        <f t="shared" si="28"/>
        <v>0</v>
      </c>
      <c r="Z34" s="162">
        <f t="shared" si="29"/>
        <v>0</v>
      </c>
      <c r="AA34" s="103">
        <f t="shared" si="4"/>
        <v>161.97473671232876</v>
      </c>
      <c r="AB34" s="52">
        <f t="shared" si="5"/>
        <v>36.771340429687498</v>
      </c>
      <c r="AC34" s="19">
        <f t="shared" si="6"/>
        <v>44.125608515625004</v>
      </c>
      <c r="AD34" s="53">
        <f t="shared" si="7"/>
        <v>45.596462132812505</v>
      </c>
      <c r="AE34" s="52">
        <f t="shared" si="21"/>
        <v>36.771340429687498</v>
      </c>
      <c r="AF34" s="19">
        <f t="shared" si="8"/>
        <v>48.5381693671875</v>
      </c>
      <c r="AG34" s="53">
        <f t="shared" si="9"/>
        <v>50.450279069531256</v>
      </c>
      <c r="AH34" s="58">
        <f t="shared" si="22"/>
        <v>69.865546816406237</v>
      </c>
      <c r="AI34" s="53">
        <f t="shared" si="31"/>
        <v>69.865546816406237</v>
      </c>
      <c r="AJ34" s="18"/>
      <c r="AK34" s="18"/>
      <c r="AL34" s="18"/>
      <c r="AM34" s="18"/>
      <c r="AN34" s="18"/>
      <c r="AO34" s="6">
        <v>3638.4978959999994</v>
      </c>
      <c r="AP34" s="6">
        <v>0</v>
      </c>
    </row>
    <row r="35" spans="1:42" ht="14.1" customHeight="1" x14ac:dyDescent="0.2">
      <c r="A35" s="145">
        <v>40</v>
      </c>
      <c r="B35" s="144">
        <v>44</v>
      </c>
      <c r="C35" s="139"/>
      <c r="D35" s="10"/>
      <c r="E35" s="48">
        <v>14</v>
      </c>
      <c r="F35" s="43">
        <f t="shared" si="32"/>
        <v>34536.544199999997</v>
      </c>
      <c r="G35" s="20">
        <f t="shared" si="33"/>
        <v>22673.88</v>
      </c>
      <c r="H35" s="42">
        <v>1440</v>
      </c>
      <c r="I35" s="42">
        <v>1200</v>
      </c>
      <c r="J35" s="155">
        <f t="shared" si="25"/>
        <v>0</v>
      </c>
      <c r="K35" s="94">
        <f t="shared" si="30"/>
        <v>0</v>
      </c>
      <c r="L35" s="94">
        <f t="shared" si="1"/>
        <v>4767.5353499999992</v>
      </c>
      <c r="M35" s="133">
        <f t="shared" si="2"/>
        <v>64617.959549999992</v>
      </c>
      <c r="N35" s="43">
        <f t="shared" si="11"/>
        <v>2878.0453499999999</v>
      </c>
      <c r="O35" s="20">
        <f t="shared" si="12"/>
        <v>1889.49</v>
      </c>
      <c r="P35" s="20">
        <f t="shared" si="13"/>
        <v>120</v>
      </c>
      <c r="Q35" s="20">
        <f t="shared" si="14"/>
        <v>100</v>
      </c>
      <c r="R35" s="158">
        <f t="shared" si="26"/>
        <v>0</v>
      </c>
      <c r="S35" s="158">
        <f t="shared" si="27"/>
        <v>0</v>
      </c>
      <c r="T35" s="44">
        <f t="shared" si="3"/>
        <v>4987.5353500000001</v>
      </c>
      <c r="U35" s="66">
        <f t="shared" si="16"/>
        <v>94.62066904109588</v>
      </c>
      <c r="V35" s="67">
        <f t="shared" si="17"/>
        <v>62.120219178082195</v>
      </c>
      <c r="W35" s="67">
        <f t="shared" si="18"/>
        <v>3.9452054794520546</v>
      </c>
      <c r="X35" s="67">
        <f t="shared" si="19"/>
        <v>3.2876712328767121</v>
      </c>
      <c r="Y35" s="162">
        <f t="shared" si="28"/>
        <v>0</v>
      </c>
      <c r="Z35" s="162">
        <f t="shared" si="29"/>
        <v>0</v>
      </c>
      <c r="AA35" s="103">
        <f t="shared" si="4"/>
        <v>163.97376493150685</v>
      </c>
      <c r="AB35" s="52">
        <f t="shared" si="5"/>
        <v>37.246369921875001</v>
      </c>
      <c r="AC35" s="19">
        <f t="shared" si="6"/>
        <v>44.695643906249998</v>
      </c>
      <c r="AD35" s="53">
        <f t="shared" si="7"/>
        <v>46.185498703124999</v>
      </c>
      <c r="AE35" s="52">
        <f t="shared" si="21"/>
        <v>37.246369921875001</v>
      </c>
      <c r="AF35" s="19">
        <f t="shared" si="8"/>
        <v>49.165208296875001</v>
      </c>
      <c r="AG35" s="53">
        <f t="shared" si="9"/>
        <v>51.102019532812506</v>
      </c>
      <c r="AH35" s="58">
        <f t="shared" si="22"/>
        <v>70.768102851562489</v>
      </c>
      <c r="AI35" s="53">
        <f t="shared" si="31"/>
        <v>70.768102851562489</v>
      </c>
      <c r="AJ35" s="18"/>
      <c r="AK35" s="18"/>
      <c r="AL35" s="18"/>
      <c r="AM35" s="18"/>
      <c r="AN35" s="18"/>
      <c r="AO35" s="6">
        <v>3718.758879</v>
      </c>
      <c r="AP35" s="6">
        <v>0</v>
      </c>
    </row>
    <row r="36" spans="1:42" ht="14.1" customHeight="1" x14ac:dyDescent="0.2">
      <c r="A36" s="145">
        <v>42</v>
      </c>
      <c r="B36" s="144">
        <v>46</v>
      </c>
      <c r="C36" s="139"/>
      <c r="D36" s="10"/>
      <c r="E36" s="48">
        <v>15</v>
      </c>
      <c r="F36" s="43">
        <f t="shared" si="32"/>
        <v>35266.189499999993</v>
      </c>
      <c r="G36" s="20">
        <f t="shared" si="33"/>
        <v>22673.88</v>
      </c>
      <c r="H36" s="42">
        <v>1440</v>
      </c>
      <c r="I36" s="42">
        <v>1200</v>
      </c>
      <c r="J36" s="155">
        <f t="shared" si="25"/>
        <v>0</v>
      </c>
      <c r="K36" s="94">
        <f t="shared" si="30"/>
        <v>0</v>
      </c>
      <c r="L36" s="94">
        <f t="shared" si="1"/>
        <v>4828.3391249999995</v>
      </c>
      <c r="M36" s="133">
        <f t="shared" si="2"/>
        <v>65408.408624999996</v>
      </c>
      <c r="N36" s="43">
        <f t="shared" si="11"/>
        <v>2938.8491249999993</v>
      </c>
      <c r="O36" s="20">
        <f t="shared" si="12"/>
        <v>1889.49</v>
      </c>
      <c r="P36" s="20">
        <f t="shared" si="13"/>
        <v>120</v>
      </c>
      <c r="Q36" s="20">
        <f t="shared" si="14"/>
        <v>100</v>
      </c>
      <c r="R36" s="158">
        <f t="shared" si="26"/>
        <v>0</v>
      </c>
      <c r="S36" s="158">
        <f t="shared" si="27"/>
        <v>0</v>
      </c>
      <c r="T36" s="44">
        <f t="shared" si="3"/>
        <v>5048.3391249999995</v>
      </c>
      <c r="U36" s="66">
        <f t="shared" si="16"/>
        <v>96.619697260273952</v>
      </c>
      <c r="V36" s="67">
        <f t="shared" si="17"/>
        <v>62.120219178082195</v>
      </c>
      <c r="W36" s="67">
        <f t="shared" si="18"/>
        <v>3.9452054794520546</v>
      </c>
      <c r="X36" s="67">
        <f t="shared" si="19"/>
        <v>3.2876712328767121</v>
      </c>
      <c r="Y36" s="162">
        <f t="shared" si="28"/>
        <v>0</v>
      </c>
      <c r="Z36" s="162">
        <f t="shared" si="29"/>
        <v>0</v>
      </c>
      <c r="AA36" s="103">
        <f t="shared" si="4"/>
        <v>165.97279315068491</v>
      </c>
      <c r="AB36" s="52">
        <f t="shared" si="5"/>
        <v>37.721399414062496</v>
      </c>
      <c r="AC36" s="19">
        <f t="shared" si="6"/>
        <v>45.265679296874993</v>
      </c>
      <c r="AD36" s="53">
        <f t="shared" si="7"/>
        <v>46.774535273437493</v>
      </c>
      <c r="AE36" s="52">
        <f t="shared" si="21"/>
        <v>37.721399414062496</v>
      </c>
      <c r="AF36" s="19">
        <f t="shared" si="8"/>
        <v>49.792247226562488</v>
      </c>
      <c r="AG36" s="53">
        <f t="shared" si="9"/>
        <v>51.753759996093748</v>
      </c>
      <c r="AH36" s="58">
        <f t="shared" si="22"/>
        <v>71.670658886718741</v>
      </c>
      <c r="AI36" s="53">
        <f t="shared" si="31"/>
        <v>71.670658886718741</v>
      </c>
      <c r="AJ36" s="18"/>
      <c r="AK36" s="18"/>
      <c r="AL36" s="18"/>
      <c r="AM36" s="18"/>
      <c r="AN36" s="18"/>
      <c r="AO36" s="6">
        <v>3799.0198619999996</v>
      </c>
      <c r="AP36" s="6">
        <v>0</v>
      </c>
    </row>
    <row r="37" spans="1:42" ht="14.1" customHeight="1" x14ac:dyDescent="0.2">
      <c r="A37" s="145">
        <v>44</v>
      </c>
      <c r="B37" s="144">
        <v>48</v>
      </c>
      <c r="C37" s="139"/>
      <c r="D37" s="10"/>
      <c r="E37" s="48">
        <v>16</v>
      </c>
      <c r="F37" s="43">
        <f t="shared" si="32"/>
        <v>35995.834799999997</v>
      </c>
      <c r="G37" s="20">
        <f t="shared" si="33"/>
        <v>22673.88</v>
      </c>
      <c r="H37" s="42">
        <v>1440</v>
      </c>
      <c r="I37" s="42">
        <v>1200</v>
      </c>
      <c r="J37" s="155">
        <f t="shared" si="25"/>
        <v>0</v>
      </c>
      <c r="K37" s="94">
        <f t="shared" si="30"/>
        <v>0</v>
      </c>
      <c r="L37" s="94">
        <f t="shared" si="1"/>
        <v>4889.1428999999998</v>
      </c>
      <c r="M37" s="133">
        <f t="shared" si="2"/>
        <v>66198.857700000008</v>
      </c>
      <c r="N37" s="43">
        <f t="shared" si="11"/>
        <v>2999.6528999999996</v>
      </c>
      <c r="O37" s="20">
        <f t="shared" si="12"/>
        <v>1889.49</v>
      </c>
      <c r="P37" s="20">
        <f t="shared" si="13"/>
        <v>120</v>
      </c>
      <c r="Q37" s="20">
        <f t="shared" si="14"/>
        <v>100</v>
      </c>
      <c r="R37" s="158">
        <f t="shared" si="26"/>
        <v>0</v>
      </c>
      <c r="S37" s="158">
        <f t="shared" si="27"/>
        <v>0</v>
      </c>
      <c r="T37" s="44">
        <f t="shared" si="3"/>
        <v>5109.1428999999998</v>
      </c>
      <c r="U37" s="66">
        <f t="shared" si="16"/>
        <v>98.618725479452053</v>
      </c>
      <c r="V37" s="67">
        <f t="shared" si="17"/>
        <v>62.120219178082195</v>
      </c>
      <c r="W37" s="67">
        <f t="shared" si="18"/>
        <v>3.9452054794520546</v>
      </c>
      <c r="X37" s="67">
        <f t="shared" si="19"/>
        <v>3.2876712328767121</v>
      </c>
      <c r="Y37" s="162">
        <f t="shared" si="28"/>
        <v>0</v>
      </c>
      <c r="Z37" s="162">
        <f t="shared" si="29"/>
        <v>0</v>
      </c>
      <c r="AA37" s="103">
        <f t="shared" si="4"/>
        <v>167.97182136986302</v>
      </c>
      <c r="AB37" s="52">
        <f t="shared" si="5"/>
        <v>38.196428906249999</v>
      </c>
      <c r="AC37" s="19">
        <f t="shared" si="6"/>
        <v>45.835714687500001</v>
      </c>
      <c r="AD37" s="53">
        <f t="shared" si="7"/>
        <v>47.363571843750002</v>
      </c>
      <c r="AE37" s="52">
        <f t="shared" si="21"/>
        <v>38.196428906249999</v>
      </c>
      <c r="AF37" s="19">
        <f t="shared" si="8"/>
        <v>50.419286156249996</v>
      </c>
      <c r="AG37" s="53">
        <f t="shared" si="9"/>
        <v>52.405500459374998</v>
      </c>
      <c r="AH37" s="58">
        <f t="shared" si="22"/>
        <v>72.573214921874992</v>
      </c>
      <c r="AI37" s="53">
        <f t="shared" si="31"/>
        <v>72.573214921874992</v>
      </c>
      <c r="AJ37" s="18"/>
      <c r="AK37" s="18"/>
      <c r="AL37" s="18"/>
      <c r="AM37" s="18"/>
      <c r="AN37" s="18"/>
      <c r="AO37" s="6">
        <v>3879.2808449999993</v>
      </c>
      <c r="AP37" s="6">
        <v>0</v>
      </c>
    </row>
    <row r="38" spans="1:42" ht="14.1" customHeight="1" x14ac:dyDescent="0.2">
      <c r="A38" s="145">
        <v>46</v>
      </c>
      <c r="B38" s="144">
        <v>50</v>
      </c>
      <c r="C38" s="139"/>
      <c r="D38" s="10"/>
      <c r="E38" s="48">
        <v>17</v>
      </c>
      <c r="F38" s="43">
        <f t="shared" si="32"/>
        <v>36725.480100000001</v>
      </c>
      <c r="G38" s="20">
        <f t="shared" si="33"/>
        <v>22673.88</v>
      </c>
      <c r="H38" s="42">
        <v>1440</v>
      </c>
      <c r="I38" s="42">
        <v>1200</v>
      </c>
      <c r="J38" s="155">
        <f t="shared" si="25"/>
        <v>0</v>
      </c>
      <c r="K38" s="94">
        <f t="shared" si="30"/>
        <v>0</v>
      </c>
      <c r="L38" s="94">
        <f t="shared" si="1"/>
        <v>4949.9466750000001</v>
      </c>
      <c r="M38" s="133">
        <f t="shared" si="2"/>
        <v>66989.306775000005</v>
      </c>
      <c r="N38" s="43">
        <f t="shared" si="11"/>
        <v>3060.4566749999999</v>
      </c>
      <c r="O38" s="20">
        <f t="shared" si="12"/>
        <v>1889.49</v>
      </c>
      <c r="P38" s="20">
        <f t="shared" si="13"/>
        <v>120</v>
      </c>
      <c r="Q38" s="20">
        <f t="shared" si="14"/>
        <v>100</v>
      </c>
      <c r="R38" s="158">
        <f t="shared" si="26"/>
        <v>0</v>
      </c>
      <c r="S38" s="158">
        <f t="shared" si="27"/>
        <v>0</v>
      </c>
      <c r="T38" s="44">
        <f t="shared" si="3"/>
        <v>5169.9466750000001</v>
      </c>
      <c r="U38" s="66">
        <f t="shared" si="16"/>
        <v>100.61775369863014</v>
      </c>
      <c r="V38" s="67">
        <f t="shared" si="17"/>
        <v>62.120219178082195</v>
      </c>
      <c r="W38" s="67">
        <f t="shared" si="18"/>
        <v>3.9452054794520546</v>
      </c>
      <c r="X38" s="67">
        <f t="shared" si="19"/>
        <v>3.2876712328767121</v>
      </c>
      <c r="Y38" s="162">
        <f t="shared" si="28"/>
        <v>0</v>
      </c>
      <c r="Z38" s="162">
        <f t="shared" si="29"/>
        <v>0</v>
      </c>
      <c r="AA38" s="103">
        <f t="shared" si="4"/>
        <v>169.97084958904108</v>
      </c>
      <c r="AB38" s="52">
        <f t="shared" si="5"/>
        <v>38.671458398437501</v>
      </c>
      <c r="AC38" s="19">
        <f t="shared" si="6"/>
        <v>46.405750078124996</v>
      </c>
      <c r="AD38" s="53">
        <f t="shared" si="7"/>
        <v>47.952608414062503</v>
      </c>
      <c r="AE38" s="52">
        <f t="shared" si="21"/>
        <v>38.671458398437501</v>
      </c>
      <c r="AF38" s="19">
        <f t="shared" si="8"/>
        <v>51.046325085937497</v>
      </c>
      <c r="AG38" s="53">
        <f t="shared" si="9"/>
        <v>53.057240922656248</v>
      </c>
      <c r="AH38" s="58">
        <f t="shared" si="22"/>
        <v>73.475770957031244</v>
      </c>
      <c r="AI38" s="53">
        <f t="shared" si="31"/>
        <v>73.475770957031244</v>
      </c>
      <c r="AJ38" s="18"/>
      <c r="AK38" s="18"/>
      <c r="AL38" s="18"/>
      <c r="AM38" s="18"/>
      <c r="AN38" s="18"/>
      <c r="AO38" s="6">
        <v>3959.5418279999994</v>
      </c>
      <c r="AP38" s="6">
        <v>0</v>
      </c>
    </row>
    <row r="39" spans="1:42" ht="14.1" customHeight="1" x14ac:dyDescent="0.2">
      <c r="A39" s="145">
        <v>48</v>
      </c>
      <c r="B39" s="144">
        <v>52</v>
      </c>
      <c r="C39" s="139"/>
      <c r="D39" s="10"/>
      <c r="E39" s="48">
        <v>18</v>
      </c>
      <c r="F39" s="43">
        <f t="shared" si="32"/>
        <v>37455.125399999997</v>
      </c>
      <c r="G39" s="20">
        <f t="shared" si="33"/>
        <v>22673.88</v>
      </c>
      <c r="H39" s="42">
        <v>1440</v>
      </c>
      <c r="I39" s="42">
        <v>1200</v>
      </c>
      <c r="J39" s="155">
        <f t="shared" si="25"/>
        <v>0</v>
      </c>
      <c r="K39" s="94">
        <f t="shared" si="30"/>
        <v>0</v>
      </c>
      <c r="L39" s="94">
        <f t="shared" si="1"/>
        <v>5010.7504499999995</v>
      </c>
      <c r="M39" s="133">
        <f t="shared" si="2"/>
        <v>67779.755849999987</v>
      </c>
      <c r="N39" s="43">
        <f t="shared" si="11"/>
        <v>3121.2604499999998</v>
      </c>
      <c r="O39" s="20">
        <f t="shared" si="12"/>
        <v>1889.49</v>
      </c>
      <c r="P39" s="20">
        <f t="shared" si="13"/>
        <v>120</v>
      </c>
      <c r="Q39" s="20">
        <f t="shared" si="14"/>
        <v>100</v>
      </c>
      <c r="R39" s="158">
        <f t="shared" si="26"/>
        <v>0</v>
      </c>
      <c r="S39" s="158">
        <f t="shared" si="27"/>
        <v>0</v>
      </c>
      <c r="T39" s="44">
        <f t="shared" si="3"/>
        <v>5230.7504499999995</v>
      </c>
      <c r="U39" s="66">
        <f t="shared" si="16"/>
        <v>102.61678191780821</v>
      </c>
      <c r="V39" s="67">
        <f t="shared" si="17"/>
        <v>62.120219178082195</v>
      </c>
      <c r="W39" s="67">
        <f t="shared" si="18"/>
        <v>3.9452054794520546</v>
      </c>
      <c r="X39" s="67">
        <f t="shared" si="19"/>
        <v>3.2876712328767121</v>
      </c>
      <c r="Y39" s="162">
        <f t="shared" si="28"/>
        <v>0</v>
      </c>
      <c r="Z39" s="162">
        <f t="shared" si="29"/>
        <v>0</v>
      </c>
      <c r="AA39" s="103">
        <f t="shared" si="4"/>
        <v>171.96987780821917</v>
      </c>
      <c r="AB39" s="52">
        <f t="shared" si="5"/>
        <v>39.146487890624996</v>
      </c>
      <c r="AC39" s="19">
        <f t="shared" si="6"/>
        <v>46.97578546874999</v>
      </c>
      <c r="AD39" s="53">
        <f t="shared" si="7"/>
        <v>48.541644984374997</v>
      </c>
      <c r="AE39" s="52">
        <f t="shared" si="21"/>
        <v>39.146487890624996</v>
      </c>
      <c r="AF39" s="19">
        <f t="shared" si="8"/>
        <v>51.67336401562499</v>
      </c>
      <c r="AG39" s="53">
        <f t="shared" si="9"/>
        <v>53.708981385937498</v>
      </c>
      <c r="AH39" s="58">
        <f t="shared" si="22"/>
        <v>74.378326992187482</v>
      </c>
      <c r="AI39" s="53">
        <f t="shared" si="31"/>
        <v>74.378326992187482</v>
      </c>
      <c r="AJ39" s="18"/>
      <c r="AK39" s="18"/>
      <c r="AL39" s="18"/>
      <c r="AM39" s="18"/>
      <c r="AN39" s="18"/>
      <c r="AO39" s="6">
        <v>4039.802811</v>
      </c>
      <c r="AP39" s="6">
        <v>0</v>
      </c>
    </row>
    <row r="40" spans="1:42" ht="14.1" customHeight="1" thickBot="1" x14ac:dyDescent="0.25">
      <c r="A40" s="146">
        <v>50</v>
      </c>
      <c r="B40" s="147">
        <v>54</v>
      </c>
      <c r="C40" s="140"/>
      <c r="D40" s="141"/>
      <c r="E40" s="142">
        <v>19</v>
      </c>
      <c r="F40" s="45">
        <f t="shared" si="32"/>
        <v>38184.770699999994</v>
      </c>
      <c r="G40" s="46">
        <f t="shared" si="33"/>
        <v>22673.88</v>
      </c>
      <c r="H40" s="51">
        <v>1440</v>
      </c>
      <c r="I40" s="51">
        <v>1200</v>
      </c>
      <c r="J40" s="156">
        <f t="shared" si="25"/>
        <v>0</v>
      </c>
      <c r="K40" s="95">
        <f t="shared" si="30"/>
        <v>0</v>
      </c>
      <c r="L40" s="95">
        <f t="shared" si="1"/>
        <v>5071.5542249999999</v>
      </c>
      <c r="M40" s="134">
        <f t="shared" si="2"/>
        <v>68570.204924999998</v>
      </c>
      <c r="N40" s="45">
        <f t="shared" si="11"/>
        <v>3182.0642249999996</v>
      </c>
      <c r="O40" s="46">
        <f t="shared" si="12"/>
        <v>1889.49</v>
      </c>
      <c r="P40" s="46">
        <f t="shared" si="13"/>
        <v>120</v>
      </c>
      <c r="Q40" s="46">
        <f t="shared" si="14"/>
        <v>100</v>
      </c>
      <c r="R40" s="159">
        <f t="shared" si="26"/>
        <v>0</v>
      </c>
      <c r="S40" s="159">
        <f t="shared" si="27"/>
        <v>0</v>
      </c>
      <c r="T40" s="47">
        <f t="shared" si="3"/>
        <v>5291.5542249999999</v>
      </c>
      <c r="U40" s="68">
        <f t="shared" si="16"/>
        <v>104.61581013698628</v>
      </c>
      <c r="V40" s="69">
        <f t="shared" si="17"/>
        <v>62.120219178082195</v>
      </c>
      <c r="W40" s="69">
        <f t="shared" si="18"/>
        <v>3.9452054794520546</v>
      </c>
      <c r="X40" s="69">
        <f t="shared" si="19"/>
        <v>3.2876712328767121</v>
      </c>
      <c r="Y40" s="163">
        <f t="shared" si="28"/>
        <v>0</v>
      </c>
      <c r="Z40" s="163">
        <f t="shared" si="29"/>
        <v>0</v>
      </c>
      <c r="AA40" s="104">
        <f t="shared" si="4"/>
        <v>173.96890602739725</v>
      </c>
      <c r="AB40" s="54">
        <f t="shared" si="5"/>
        <v>39.621517382812499</v>
      </c>
      <c r="AC40" s="55">
        <f t="shared" si="6"/>
        <v>47.545820859374999</v>
      </c>
      <c r="AD40" s="56">
        <f t="shared" si="7"/>
        <v>49.130681554687499</v>
      </c>
      <c r="AE40" s="54">
        <f t="shared" si="21"/>
        <v>39.621517382812499</v>
      </c>
      <c r="AF40" s="55">
        <f t="shared" si="8"/>
        <v>52.300402945312499</v>
      </c>
      <c r="AG40" s="56">
        <f t="shared" si="9"/>
        <v>54.360721849218749</v>
      </c>
      <c r="AH40" s="64">
        <f t="shared" si="22"/>
        <v>75.280883027343748</v>
      </c>
      <c r="AI40" s="56">
        <f t="shared" si="31"/>
        <v>75.280883027343748</v>
      </c>
      <c r="AJ40" s="18"/>
      <c r="AK40" s="18"/>
      <c r="AL40" s="18"/>
      <c r="AM40" s="18"/>
      <c r="AN40" s="18"/>
      <c r="AO40" s="6">
        <v>4120.0637939999997</v>
      </c>
      <c r="AP40" s="6">
        <v>0</v>
      </c>
    </row>
  </sheetData>
  <mergeCells count="47">
    <mergeCell ref="AO11:AP11"/>
    <mergeCell ref="G7:N7"/>
    <mergeCell ref="G8:N8"/>
    <mergeCell ref="AB11:AB12"/>
    <mergeCell ref="AC11:AC12"/>
    <mergeCell ref="AD11:AD12"/>
    <mergeCell ref="AE11:AE12"/>
    <mergeCell ref="AF11:AF12"/>
    <mergeCell ref="AG11:AG12"/>
    <mergeCell ref="U11:U12"/>
    <mergeCell ref="V11:V12"/>
    <mergeCell ref="W11:W12"/>
    <mergeCell ref="AH10:AI10"/>
    <mergeCell ref="N11:N12"/>
    <mergeCell ref="AI11:AI12"/>
    <mergeCell ref="N10:T10"/>
    <mergeCell ref="L11:L12"/>
    <mergeCell ref="AB10:AD10"/>
    <mergeCell ref="AE10:AG10"/>
    <mergeCell ref="AH11:AH12"/>
    <mergeCell ref="Y11:Y12"/>
    <mergeCell ref="U10:AA10"/>
    <mergeCell ref="X11:X12"/>
    <mergeCell ref="Z11:Z12"/>
    <mergeCell ref="AA11:AA12"/>
    <mergeCell ref="R11:R12"/>
    <mergeCell ref="P11:P12"/>
    <mergeCell ref="Q11:Q12"/>
    <mergeCell ref="S11:S12"/>
    <mergeCell ref="T11:T12"/>
    <mergeCell ref="O11:O12"/>
    <mergeCell ref="R5:T5"/>
    <mergeCell ref="Q7:T7"/>
    <mergeCell ref="Q8:T8"/>
    <mergeCell ref="A10:B10"/>
    <mergeCell ref="A11:A12"/>
    <mergeCell ref="B11:B12"/>
    <mergeCell ref="C7:F8"/>
    <mergeCell ref="C10:C12"/>
    <mergeCell ref="D10:D12"/>
    <mergeCell ref="E10:E12"/>
    <mergeCell ref="F10:M10"/>
    <mergeCell ref="F11:F12"/>
    <mergeCell ref="G11:G12"/>
    <mergeCell ref="H11:H12"/>
    <mergeCell ref="I11:I12"/>
    <mergeCell ref="M11:M12"/>
  </mergeCells>
  <dataValidations count="3">
    <dataValidation type="list" allowBlank="1" showInputMessage="1" showErrorMessage="1" sqref="K12" xr:uid="{E04173D0-DD49-4FBB-82D8-76CA0EDAEFC5}">
      <formula1>"NO-NEIN,SI-JA,"</formula1>
    </dataValidation>
    <dataValidation type="list" allowBlank="1" showInputMessage="1" showErrorMessage="1" sqref="AE8:AF8" xr:uid="{BA44501D-6B86-4F26-A72B-467D93B77B16}">
      <formula1>"FACHLEHRER - DOCENTE TECNICO PRATICO,MUSIKSCHULLEHRER - DOCENTE DI MUSICA,LEHRER MIT 3 JAHE HS - DOCENTE 3 ANNI LAUREA,LEHRER 5 JAHRE HS - DOCENTE 5 ANNI DI LAUREA,PRAXISLEHRER - INSEGNATE APPLICAZIONE TECHNICA,"</formula1>
    </dataValidation>
    <dataValidation type="list" allowBlank="1" showInputMessage="1" showErrorMessage="1" sqref="J12" xr:uid="{0B0F9FF3-29D5-461A-B0DC-51F344182602}">
      <formula1>"C1 (ex A),B2 (ex B),NO-NEIN,"</formula1>
    </dataValidation>
  </dataValidations>
  <pageMargins left="0.39370078740157483" right="0" top="0" bottom="0.39370078740157483" header="0.15748031496062992" footer="0.15748031496062992"/>
  <pageSetup paperSize="9" orientation="portrait" r:id="rId1"/>
  <headerFooter alignWithMargins="0">
    <oddFooter>&amp;L&amp;8&amp;A&amp;R&amp;8Version/e &amp;D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8CF0B-E07B-4DB2-8119-321DFAED732E}">
  <dimension ref="A2:AP40"/>
  <sheetViews>
    <sheetView zoomScale="115" zoomScaleNormal="115" workbookViewId="0">
      <selection activeCell="J12" sqref="J12"/>
    </sheetView>
  </sheetViews>
  <sheetFormatPr baseColWidth="10" defaultColWidth="9.140625" defaultRowHeight="11.25" x14ac:dyDescent="0.2"/>
  <cols>
    <col min="1" max="1" width="10.7109375" style="7" customWidth="1"/>
    <col min="2" max="2" width="10.28515625" style="131" customWidth="1"/>
    <col min="3" max="3" width="11.28515625" style="6" bestFit="1" customWidth="1"/>
    <col min="4" max="4" width="6.28515625" style="7" bestFit="1" customWidth="1"/>
    <col min="5" max="5" width="5.85546875" style="7" bestFit="1" customWidth="1"/>
    <col min="6" max="7" width="9" style="6" bestFit="1" customWidth="1"/>
    <col min="8" max="8" width="12.28515625" style="6" bestFit="1" customWidth="1"/>
    <col min="9" max="9" width="15.28515625" style="6" bestFit="1" customWidth="1"/>
    <col min="10" max="10" width="12.85546875" style="132" customWidth="1"/>
    <col min="11" max="11" width="12.85546875" style="6" customWidth="1"/>
    <col min="12" max="12" width="11.85546875" style="132" customWidth="1"/>
    <col min="13" max="13" width="11.28515625" style="6" customWidth="1"/>
    <col min="14" max="14" width="11.85546875" style="6" customWidth="1"/>
    <col min="15" max="15" width="8.140625" style="6" bestFit="1" customWidth="1"/>
    <col min="16" max="16" width="11.85546875" style="6" customWidth="1"/>
    <col min="17" max="17" width="14.42578125" style="6" customWidth="1"/>
    <col min="18" max="18" width="12" style="132" customWidth="1"/>
    <col min="19" max="19" width="11.5703125" style="6" customWidth="1"/>
    <col min="20" max="20" width="10.140625" style="6" customWidth="1"/>
    <col min="21" max="21" width="10.7109375" style="6" customWidth="1"/>
    <col min="22" max="22" width="11.7109375" style="6" customWidth="1"/>
    <col min="23" max="23" width="13.5703125" style="6" customWidth="1"/>
    <col min="24" max="24" width="15.5703125" style="6" customWidth="1"/>
    <col min="25" max="25" width="13.140625" style="132" customWidth="1"/>
    <col min="26" max="26" width="11.5703125" style="6" customWidth="1"/>
    <col min="27" max="27" width="11.7109375" style="6" customWidth="1"/>
    <col min="28" max="30" width="9.140625" style="6"/>
    <col min="31" max="31" width="8.28515625" style="6" bestFit="1" customWidth="1"/>
    <col min="32" max="32" width="8.5703125" style="6" bestFit="1" customWidth="1"/>
    <col min="33" max="33" width="9.28515625" style="6" customWidth="1"/>
    <col min="34" max="34" width="14.7109375" style="6" customWidth="1"/>
    <col min="35" max="35" width="17.42578125" style="6" customWidth="1"/>
    <col min="36" max="39" width="9.28515625" style="6" customWidth="1"/>
    <col min="40" max="40" width="4.42578125" style="6" customWidth="1"/>
    <col min="41" max="41" width="2.42578125" style="6" hidden="1" customWidth="1"/>
    <col min="42" max="42" width="9.140625" style="6" hidden="1" customWidth="1"/>
    <col min="43" max="16384" width="9.140625" style="6"/>
  </cols>
  <sheetData>
    <row r="2" spans="1:42" ht="60" customHeight="1" x14ac:dyDescent="0.2">
      <c r="C2" s="7"/>
      <c r="F2" s="7"/>
      <c r="G2" s="7"/>
      <c r="H2" s="128" t="s">
        <v>0</v>
      </c>
      <c r="I2" s="88"/>
      <c r="J2" s="88"/>
      <c r="K2" s="88"/>
      <c r="L2" s="88"/>
      <c r="M2" s="88"/>
      <c r="N2" s="88"/>
      <c r="O2" s="88"/>
      <c r="P2" s="7"/>
      <c r="Q2" s="7"/>
      <c r="R2" s="157"/>
      <c r="S2" s="7"/>
      <c r="T2" s="7"/>
      <c r="U2" s="92"/>
      <c r="V2" s="92"/>
      <c r="W2" s="92"/>
      <c r="X2" s="92"/>
      <c r="Y2" s="92"/>
      <c r="Z2" s="7"/>
      <c r="AA2" s="7"/>
      <c r="AB2" s="7"/>
      <c r="AC2" s="7"/>
      <c r="AD2" s="7"/>
    </row>
    <row r="3" spans="1:42" ht="18.75" customHeight="1" x14ac:dyDescent="0.2">
      <c r="C3" s="7"/>
      <c r="F3" s="7"/>
      <c r="G3" s="89"/>
      <c r="H3" s="93" t="s">
        <v>30</v>
      </c>
      <c r="I3" s="91">
        <v>46023</v>
      </c>
      <c r="J3" s="91"/>
      <c r="K3" s="89"/>
      <c r="L3" s="89"/>
      <c r="M3" s="90"/>
      <c r="N3" s="89"/>
      <c r="O3" s="89"/>
      <c r="P3" s="89"/>
      <c r="Q3" s="89"/>
      <c r="R3" s="89"/>
      <c r="S3" s="89"/>
      <c r="T3" s="89"/>
      <c r="U3" s="92"/>
      <c r="V3" s="92"/>
      <c r="W3" s="92"/>
      <c r="X3" s="92"/>
      <c r="Y3" s="92"/>
      <c r="Z3" s="89"/>
      <c r="AA3" s="7"/>
    </row>
    <row r="4" spans="1:42" ht="18.75" customHeight="1" thickBot="1" x14ac:dyDescent="0.25">
      <c r="C4" s="7"/>
      <c r="F4" s="7"/>
      <c r="G4" s="71"/>
      <c r="H4" s="71"/>
      <c r="I4" s="71"/>
      <c r="J4" s="71"/>
      <c r="K4" s="71"/>
      <c r="L4" s="71"/>
      <c r="M4" s="71"/>
      <c r="N4" s="71"/>
      <c r="O4" s="71"/>
      <c r="P4" s="7"/>
      <c r="Q4" s="157"/>
      <c r="R4" s="7"/>
      <c r="S4" s="7"/>
      <c r="T4" s="7"/>
      <c r="U4" s="157"/>
      <c r="V4" s="7"/>
      <c r="W4" s="7"/>
      <c r="X4" s="7"/>
      <c r="Y4" s="131"/>
      <c r="Z4" s="71"/>
      <c r="AA4" s="7"/>
    </row>
    <row r="5" spans="1:42" s="12" customFormat="1" ht="15.75" customHeight="1" thickBot="1" x14ac:dyDescent="0.25">
      <c r="A5" s="11"/>
      <c r="B5" s="135"/>
      <c r="C5" s="11"/>
      <c r="D5" s="11"/>
      <c r="E5" s="11"/>
      <c r="F5" s="11"/>
      <c r="G5" s="7"/>
      <c r="H5" s="7"/>
      <c r="I5" s="7"/>
      <c r="J5" s="131"/>
      <c r="K5" s="7"/>
      <c r="L5" s="131"/>
      <c r="M5" s="7"/>
      <c r="N5" s="110"/>
      <c r="O5" s="7"/>
      <c r="P5" s="7"/>
      <c r="Q5" s="169"/>
      <c r="R5" s="273" t="s">
        <v>78</v>
      </c>
      <c r="S5" s="181"/>
      <c r="T5" s="182"/>
      <c r="U5" s="157"/>
      <c r="V5" s="7"/>
      <c r="W5" s="7"/>
      <c r="X5" s="7"/>
      <c r="Y5" s="131"/>
      <c r="Z5" s="131"/>
      <c r="AA5" s="7"/>
      <c r="AB5" s="7"/>
      <c r="AC5" s="7"/>
    </row>
    <row r="6" spans="1:42" s="12" customFormat="1" ht="15" customHeight="1" thickBot="1" x14ac:dyDescent="0.25">
      <c r="A6" s="11"/>
      <c r="B6" s="135"/>
      <c r="C6" s="11"/>
      <c r="D6" s="11"/>
      <c r="E6" s="11"/>
      <c r="F6" s="11"/>
      <c r="G6" s="7"/>
      <c r="H6" s="7"/>
      <c r="I6" s="7"/>
      <c r="J6" s="131"/>
      <c r="K6" s="7"/>
      <c r="L6" s="131"/>
      <c r="M6" s="7"/>
      <c r="N6" s="7"/>
      <c r="O6" s="7"/>
      <c r="P6" s="7"/>
      <c r="Q6" s="7"/>
      <c r="R6" s="131"/>
      <c r="S6" s="7"/>
      <c r="T6" s="89"/>
      <c r="U6" s="157"/>
      <c r="V6" s="7"/>
      <c r="W6" s="7"/>
      <c r="X6" s="7"/>
      <c r="Y6" s="131"/>
      <c r="Z6" s="7"/>
      <c r="AA6" s="7"/>
      <c r="AB6" s="7"/>
      <c r="AC6" s="7"/>
    </row>
    <row r="7" spans="1:42" ht="26.25" customHeight="1" x14ac:dyDescent="0.2">
      <c r="C7" s="228" t="s">
        <v>38</v>
      </c>
      <c r="D7" s="229"/>
      <c r="E7" s="229"/>
      <c r="F7" s="230"/>
      <c r="G7" s="234" t="s">
        <v>64</v>
      </c>
      <c r="H7" s="235"/>
      <c r="I7" s="235"/>
      <c r="J7" s="235"/>
      <c r="K7" s="235"/>
      <c r="L7" s="235"/>
      <c r="M7" s="235"/>
      <c r="N7" s="236"/>
      <c r="P7" s="7"/>
      <c r="Q7" s="174" t="s">
        <v>76</v>
      </c>
      <c r="R7" s="175"/>
      <c r="S7" s="175"/>
      <c r="T7" s="176"/>
      <c r="U7" s="157"/>
      <c r="V7" s="7"/>
      <c r="W7" s="7"/>
      <c r="X7" s="7"/>
      <c r="Y7" s="131"/>
      <c r="Z7" s="131"/>
      <c r="AD7" s="12"/>
      <c r="AE7" s="12"/>
      <c r="AF7" s="12"/>
      <c r="AG7" s="12"/>
    </row>
    <row r="8" spans="1:42" ht="24" customHeight="1" thickBot="1" x14ac:dyDescent="0.25">
      <c r="C8" s="231"/>
      <c r="D8" s="232"/>
      <c r="E8" s="232"/>
      <c r="F8" s="233"/>
      <c r="G8" s="237" t="s">
        <v>66</v>
      </c>
      <c r="H8" s="238"/>
      <c r="I8" s="238"/>
      <c r="J8" s="238"/>
      <c r="K8" s="238"/>
      <c r="L8" s="238"/>
      <c r="M8" s="238"/>
      <c r="N8" s="239"/>
      <c r="P8" s="7"/>
      <c r="Q8" s="177" t="s">
        <v>77</v>
      </c>
      <c r="R8" s="178"/>
      <c r="S8" s="178"/>
      <c r="T8" s="179"/>
      <c r="U8" s="157"/>
      <c r="V8" s="7"/>
      <c r="W8" s="7"/>
      <c r="Z8" s="132"/>
      <c r="AD8" s="12"/>
      <c r="AE8" s="12"/>
      <c r="AF8" s="12"/>
      <c r="AG8" s="12"/>
    </row>
    <row r="9" spans="1:42" ht="16.5" customHeight="1" thickBot="1" x14ac:dyDescent="0.25">
      <c r="C9" s="7"/>
      <c r="F9" s="28"/>
      <c r="G9" s="38"/>
      <c r="H9" s="38"/>
      <c r="I9" s="38"/>
      <c r="J9" s="38"/>
      <c r="K9" s="38"/>
      <c r="L9" s="38"/>
      <c r="M9" s="39"/>
      <c r="N9" s="40">
        <f>12</f>
        <v>12</v>
      </c>
      <c r="O9" s="7"/>
      <c r="P9" s="7"/>
      <c r="Q9" s="7"/>
      <c r="R9" s="131"/>
      <c r="S9" s="7"/>
      <c r="T9" s="16"/>
      <c r="U9" s="40">
        <v>365</v>
      </c>
      <c r="V9" s="16"/>
      <c r="W9" s="16"/>
      <c r="X9" s="16"/>
      <c r="Y9" s="16"/>
      <c r="Z9" s="7"/>
      <c r="AA9" s="16">
        <v>365</v>
      </c>
      <c r="AC9" s="96" t="s">
        <v>51</v>
      </c>
      <c r="AD9" s="96"/>
      <c r="AE9" s="96"/>
      <c r="AF9" s="96"/>
      <c r="AG9" s="96" t="s">
        <v>30</v>
      </c>
      <c r="AH9" s="98">
        <v>46266</v>
      </c>
    </row>
    <row r="10" spans="1:42" s="8" customFormat="1" ht="23.25" customHeight="1" thickBot="1" x14ac:dyDescent="0.25">
      <c r="A10" s="183" t="s">
        <v>83</v>
      </c>
      <c r="B10" s="184"/>
      <c r="C10" s="203" t="s">
        <v>1</v>
      </c>
      <c r="D10" s="206" t="s">
        <v>2</v>
      </c>
      <c r="E10" s="209" t="s">
        <v>3</v>
      </c>
      <c r="F10" s="212" t="s">
        <v>6</v>
      </c>
      <c r="G10" s="213"/>
      <c r="H10" s="213"/>
      <c r="I10" s="213"/>
      <c r="J10" s="213"/>
      <c r="K10" s="213"/>
      <c r="L10" s="213"/>
      <c r="M10" s="214"/>
      <c r="N10" s="215" t="s">
        <v>59</v>
      </c>
      <c r="O10" s="215"/>
      <c r="P10" s="215"/>
      <c r="Q10" s="215"/>
      <c r="R10" s="215"/>
      <c r="S10" s="215"/>
      <c r="T10" s="216"/>
      <c r="U10" s="223" t="str">
        <f>CONCATENATE("GIORNALIERO - TÄGLICH  
(",U9," giorni/Tage)")</f>
        <v>GIORNALIERO - TÄGLICH  
(365 giorni/Tage)</v>
      </c>
      <c r="V10" s="215"/>
      <c r="W10" s="215"/>
      <c r="X10" s="215"/>
      <c r="Y10" s="215"/>
      <c r="Z10" s="215"/>
      <c r="AA10" s="216"/>
      <c r="AB10" s="196" t="s">
        <v>55</v>
      </c>
      <c r="AC10" s="197"/>
      <c r="AD10" s="198"/>
      <c r="AE10" s="196" t="s">
        <v>56</v>
      </c>
      <c r="AF10" s="197"/>
      <c r="AG10" s="250"/>
      <c r="AH10" s="196" t="s">
        <v>51</v>
      </c>
      <c r="AI10" s="198"/>
      <c r="AJ10" s="82"/>
      <c r="AK10" s="82"/>
      <c r="AL10" s="82"/>
      <c r="AM10" s="82"/>
      <c r="AN10" s="82"/>
    </row>
    <row r="11" spans="1:42" s="8" customFormat="1" ht="30" customHeight="1" x14ac:dyDescent="0.2">
      <c r="A11" s="185" t="s">
        <v>81</v>
      </c>
      <c r="B11" s="187" t="s">
        <v>82</v>
      </c>
      <c r="C11" s="204"/>
      <c r="D11" s="207"/>
      <c r="E11" s="210"/>
      <c r="F11" s="252" t="s">
        <v>4</v>
      </c>
      <c r="G11" s="217" t="s">
        <v>5</v>
      </c>
      <c r="H11" s="217" t="s">
        <v>61</v>
      </c>
      <c r="I11" s="217" t="s">
        <v>60</v>
      </c>
      <c r="J11" s="154" t="s">
        <v>85</v>
      </c>
      <c r="K11" s="86" t="s">
        <v>73</v>
      </c>
      <c r="L11" s="226" t="s">
        <v>80</v>
      </c>
      <c r="M11" s="224" t="s">
        <v>9</v>
      </c>
      <c r="N11" s="221" t="s">
        <v>4</v>
      </c>
      <c r="O11" s="217" t="s">
        <v>5</v>
      </c>
      <c r="P11" s="217" t="s">
        <v>61</v>
      </c>
      <c r="Q11" s="217" t="s">
        <v>60</v>
      </c>
      <c r="R11" s="194" t="s">
        <v>85</v>
      </c>
      <c r="S11" s="189" t="s">
        <v>73</v>
      </c>
      <c r="T11" s="224" t="s">
        <v>9</v>
      </c>
      <c r="U11" s="204" t="s">
        <v>4</v>
      </c>
      <c r="V11" s="192" t="s">
        <v>5</v>
      </c>
      <c r="W11" s="192" t="s">
        <v>61</v>
      </c>
      <c r="X11" s="192" t="s">
        <v>60</v>
      </c>
      <c r="Y11" s="194" t="s">
        <v>85</v>
      </c>
      <c r="Z11" s="189" t="s">
        <v>73</v>
      </c>
      <c r="AA11" s="251" t="s">
        <v>9</v>
      </c>
      <c r="AB11" s="240" t="s">
        <v>52</v>
      </c>
      <c r="AC11" s="242" t="s">
        <v>53</v>
      </c>
      <c r="AD11" s="244" t="s">
        <v>54</v>
      </c>
      <c r="AE11" s="240" t="s">
        <v>52</v>
      </c>
      <c r="AF11" s="242" t="s">
        <v>53</v>
      </c>
      <c r="AG11" s="246" t="s">
        <v>54</v>
      </c>
      <c r="AH11" s="199" t="s">
        <v>57</v>
      </c>
      <c r="AI11" s="201" t="s">
        <v>58</v>
      </c>
      <c r="AJ11" s="83"/>
      <c r="AK11" s="83"/>
      <c r="AL11" s="83"/>
      <c r="AM11" s="83"/>
      <c r="AN11" s="83"/>
      <c r="AO11" s="227" t="s">
        <v>70</v>
      </c>
      <c r="AP11" s="227"/>
    </row>
    <row r="12" spans="1:42" s="9" customFormat="1" ht="18" customHeight="1" thickBot="1" x14ac:dyDescent="0.25">
      <c r="A12" s="186"/>
      <c r="B12" s="188"/>
      <c r="C12" s="205"/>
      <c r="D12" s="208"/>
      <c r="E12" s="211"/>
      <c r="F12" s="205"/>
      <c r="G12" s="218"/>
      <c r="H12" s="218"/>
      <c r="I12" s="218"/>
      <c r="J12" s="129" t="s">
        <v>86</v>
      </c>
      <c r="K12" s="129" t="s">
        <v>74</v>
      </c>
      <c r="L12" s="193"/>
      <c r="M12" s="225"/>
      <c r="N12" s="276"/>
      <c r="O12" s="274"/>
      <c r="P12" s="274"/>
      <c r="Q12" s="274"/>
      <c r="R12" s="195"/>
      <c r="S12" s="189"/>
      <c r="T12" s="275"/>
      <c r="U12" s="204"/>
      <c r="V12" s="192"/>
      <c r="W12" s="192"/>
      <c r="X12" s="192"/>
      <c r="Y12" s="195"/>
      <c r="Z12" s="189"/>
      <c r="AA12" s="251"/>
      <c r="AB12" s="241"/>
      <c r="AC12" s="243"/>
      <c r="AD12" s="245"/>
      <c r="AE12" s="241"/>
      <c r="AF12" s="243"/>
      <c r="AG12" s="247"/>
      <c r="AH12" s="200"/>
      <c r="AI12" s="202"/>
      <c r="AJ12" s="83"/>
      <c r="AK12" s="83"/>
      <c r="AL12" s="83"/>
      <c r="AM12" s="83"/>
      <c r="AN12" s="83"/>
      <c r="AO12" s="65" t="s">
        <v>71</v>
      </c>
      <c r="AP12" s="65" t="s">
        <v>72</v>
      </c>
    </row>
    <row r="13" spans="1:42" ht="14.1" customHeight="1" x14ac:dyDescent="0.2">
      <c r="A13" s="136"/>
      <c r="B13" s="148"/>
      <c r="C13" s="136" t="s">
        <v>7</v>
      </c>
      <c r="D13" s="111">
        <v>0</v>
      </c>
      <c r="E13" s="112">
        <v>0</v>
      </c>
      <c r="F13" s="113">
        <v>15341.14</v>
      </c>
      <c r="G13" s="114">
        <v>22673.88</v>
      </c>
      <c r="H13" s="114">
        <v>1440</v>
      </c>
      <c r="I13" s="114">
        <v>1200</v>
      </c>
      <c r="J13" s="165">
        <f>IF($J$12="NO-NEIN",-1080,IF($J$12="B2 (ex B)",-540,IF($J$12=";C1 (ex A)",0,0)))</f>
        <v>0</v>
      </c>
      <c r="K13" s="115">
        <f>IF($K$12="NO-NEIN",AP13,IF($K$12="SI-JA",AO13,0))</f>
        <v>0</v>
      </c>
      <c r="L13" s="115">
        <f>+(F13+G13+K13)/12</f>
        <v>3167.9183333333335</v>
      </c>
      <c r="M13" s="116">
        <f>SUM(F13:L13)</f>
        <v>43822.938333333339</v>
      </c>
      <c r="N13" s="117">
        <f t="shared" ref="N13:N40" si="0">F13/$N$9</f>
        <v>1278.4283333333333</v>
      </c>
      <c r="O13" s="118">
        <f t="shared" ref="O13:O40" si="1">G13/$N$9</f>
        <v>1889.49</v>
      </c>
      <c r="P13" s="118">
        <f t="shared" ref="P13:P40" si="2">H13/$N$9</f>
        <v>120</v>
      </c>
      <c r="Q13" s="118">
        <f t="shared" ref="Q13:Q40" si="3">I13/$N$9</f>
        <v>100</v>
      </c>
      <c r="R13" s="166">
        <f>J13/$N$9</f>
        <v>0</v>
      </c>
      <c r="S13" s="118"/>
      <c r="T13" s="119">
        <f>SUM(N13:S13)</f>
        <v>3387.9183333333331</v>
      </c>
      <c r="U13" s="120">
        <f t="shared" ref="U13:U40" si="4">F13/$U$9</f>
        <v>42.030520547945201</v>
      </c>
      <c r="V13" s="121">
        <f t="shared" ref="V13:V40" si="5">G13/$U$9</f>
        <v>62.120219178082195</v>
      </c>
      <c r="W13" s="121">
        <f t="shared" ref="W13:W40" si="6">H13/$U$9</f>
        <v>3.9452054794520546</v>
      </c>
      <c r="X13" s="121">
        <f t="shared" ref="X13:X40" si="7">I13/$U$9</f>
        <v>3.2876712328767121</v>
      </c>
      <c r="Y13" s="167">
        <f>J13/$U$9</f>
        <v>0</v>
      </c>
      <c r="Z13" s="118">
        <f>IF($K$12="NO-NEIN",AW13,IF($K$12="SI-JA",AV13/12,0))</f>
        <v>0</v>
      </c>
      <c r="AA13" s="122">
        <f>SUM(U13:Y13)</f>
        <v>111.38361643835617</v>
      </c>
      <c r="AB13" s="123">
        <f>(N13+O13)/160*1.25</f>
        <v>24.749361979166665</v>
      </c>
      <c r="AC13" s="124">
        <f t="shared" ref="AC13:AC40" si="8">(N13+O13)/160*1.5</f>
        <v>29.699234375</v>
      </c>
      <c r="AD13" s="125">
        <f t="shared" ref="AD13:AD40" si="9">(N13+O13)/160*1.55</f>
        <v>30.689208854166669</v>
      </c>
      <c r="AE13" s="123">
        <f>(N13+O13)/160*1.325</f>
        <v>26.234323697916665</v>
      </c>
      <c r="AF13" s="124">
        <f t="shared" ref="AF13:AF40" si="10">(N13+O13)/160*1.65</f>
        <v>32.669157812499996</v>
      </c>
      <c r="AG13" s="125">
        <f t="shared" ref="AG13:AG40" si="11">(N13+O13)/160*1.715</f>
        <v>33.956124635416671</v>
      </c>
      <c r="AH13" s="126">
        <f>IF($AE$8="FACHLEHRER - DOCENTE TECNICO PRATICO",#REF!,IF($AE$8="MUSIKSCHULLEHRER - DOCENTE DI MUSICA",#REF!,IF($AE$8="LEHRER MIT 3 JAHE HS - DOCENTE 3 ANNI LAUREA",#REF!,IF($AE$8="LEHRER 5 JAHRE HS - DOCENTE 5 ANNI DI LAUREA",#REF!,IF($AE$8="PRAXISLEHRER - INSEGNATE APPLICAZIONE TECHNICA",#REF!,0)))))</f>
        <v>0</v>
      </c>
      <c r="AI13" s="130">
        <f>+AH13</f>
        <v>0</v>
      </c>
      <c r="AJ13" s="18"/>
      <c r="AK13" s="18"/>
      <c r="AL13" s="18"/>
      <c r="AM13" s="18"/>
      <c r="AN13" s="18"/>
      <c r="AO13" s="6">
        <v>1687.5253999999998</v>
      </c>
      <c r="AP13" s="6">
        <v>0</v>
      </c>
    </row>
    <row r="14" spans="1:42" ht="14.1" customHeight="1" x14ac:dyDescent="0.2">
      <c r="A14" s="138">
        <v>0</v>
      </c>
      <c r="B14" s="144">
        <v>0</v>
      </c>
      <c r="C14" s="143">
        <v>0.06</v>
      </c>
      <c r="D14" s="10">
        <v>4</v>
      </c>
      <c r="E14" s="48">
        <v>0</v>
      </c>
      <c r="F14" s="43">
        <f>$F$13+$F$13*$C$14*D14</f>
        <v>19023.013599999998</v>
      </c>
      <c r="G14" s="20">
        <f>G13</f>
        <v>22673.88</v>
      </c>
      <c r="H14" s="42">
        <v>1440</v>
      </c>
      <c r="I14" s="42">
        <v>1200</v>
      </c>
      <c r="J14" s="155">
        <f>IF($J$12="NO-NEIN",-1080,IF($J$12="B2 (ex B)",-540,IF($J$12=";C1 (ex A)",0,0)))</f>
        <v>0</v>
      </c>
      <c r="K14" s="94">
        <f t="shared" ref="K14:K40" si="12">IF($K$12="NO-NEIN",AP14,IF($K$12="SI-JA",AO14,0))</f>
        <v>0</v>
      </c>
      <c r="L14" s="94">
        <f t="shared" ref="L14:L40" si="13">+(F14+G14+K14)/12</f>
        <v>3474.741133333333</v>
      </c>
      <c r="M14" s="133">
        <f t="shared" ref="M14:M40" si="14">SUM(F14:L14)</f>
        <v>47811.634733333325</v>
      </c>
      <c r="N14" s="43">
        <f t="shared" si="0"/>
        <v>1585.2511333333332</v>
      </c>
      <c r="O14" s="20">
        <f t="shared" si="1"/>
        <v>1889.49</v>
      </c>
      <c r="P14" s="20">
        <f t="shared" si="2"/>
        <v>120</v>
      </c>
      <c r="Q14" s="20">
        <f t="shared" si="3"/>
        <v>100</v>
      </c>
      <c r="R14" s="158">
        <f>J14/$N$9</f>
        <v>0</v>
      </c>
      <c r="S14" s="170">
        <f>KJ14/$N$9</f>
        <v>0</v>
      </c>
      <c r="T14" s="44">
        <f t="shared" ref="T14:T40" si="15">SUM(N14:S14)</f>
        <v>3694.741133333333</v>
      </c>
      <c r="U14" s="66">
        <f t="shared" si="4"/>
        <v>52.11784547945205</v>
      </c>
      <c r="V14" s="67">
        <f t="shared" si="5"/>
        <v>62.120219178082195</v>
      </c>
      <c r="W14" s="67">
        <f t="shared" si="6"/>
        <v>3.9452054794520546</v>
      </c>
      <c r="X14" s="67">
        <f t="shared" si="7"/>
        <v>3.2876712328767121</v>
      </c>
      <c r="Y14" s="162">
        <f>J14/$U$9</f>
        <v>0</v>
      </c>
      <c r="Z14" s="20">
        <f>K14/$U$9</f>
        <v>0</v>
      </c>
      <c r="AA14" s="103">
        <f t="shared" ref="AA14:AA40" si="16">SUM(U14:Y14)</f>
        <v>121.47094136986301</v>
      </c>
      <c r="AB14" s="52">
        <f t="shared" ref="AB14:AB40" si="17">(N14+O14)/160*1.25</f>
        <v>27.146415104166664</v>
      </c>
      <c r="AC14" s="19">
        <f t="shared" si="8"/>
        <v>32.575698125000002</v>
      </c>
      <c r="AD14" s="53">
        <f t="shared" si="9"/>
        <v>33.661554729166667</v>
      </c>
      <c r="AE14" s="52">
        <f t="shared" ref="AE14:AE40" si="18">(N14+O14)/160*1.25</f>
        <v>27.146415104166664</v>
      </c>
      <c r="AF14" s="19">
        <f t="shared" si="10"/>
        <v>35.833267937499997</v>
      </c>
      <c r="AG14" s="53">
        <f t="shared" si="11"/>
        <v>37.244881522916664</v>
      </c>
      <c r="AH14" s="58">
        <f>(N14+O14)*1.25*1.9/160</f>
        <v>51.578188697916666</v>
      </c>
      <c r="AI14" s="53">
        <f t="shared" ref="AI14:AI40" si="19">+AH14</f>
        <v>51.578188697916666</v>
      </c>
      <c r="AJ14" s="18"/>
      <c r="AK14" s="18"/>
      <c r="AL14" s="18"/>
      <c r="AM14" s="18"/>
      <c r="AN14" s="18"/>
      <c r="AO14" s="6">
        <v>2092.5314960000001</v>
      </c>
      <c r="AP14" s="6">
        <v>0</v>
      </c>
    </row>
    <row r="15" spans="1:42" ht="14.1" customHeight="1" x14ac:dyDescent="0.2">
      <c r="A15" s="138">
        <v>2</v>
      </c>
      <c r="B15" s="144">
        <v>6</v>
      </c>
      <c r="C15" s="138"/>
      <c r="D15" s="10">
        <v>5</v>
      </c>
      <c r="E15" s="48">
        <v>0</v>
      </c>
      <c r="F15" s="43">
        <f>$F$13+$F$13*$C$14*D15</f>
        <v>19943.482</v>
      </c>
      <c r="G15" s="20">
        <f t="shared" ref="G15:G40" si="20">G14</f>
        <v>22673.88</v>
      </c>
      <c r="H15" s="42">
        <v>1440</v>
      </c>
      <c r="I15" s="42">
        <v>1200</v>
      </c>
      <c r="J15" s="155">
        <f t="shared" ref="J15:J40" si="21">IF($J$12="NO-NEIN",-1080,IF($J$12="B2 (ex B)",-540,IF($J$12=";C1 (ex A)",0,0)))</f>
        <v>0</v>
      </c>
      <c r="K15" s="94">
        <f t="shared" si="12"/>
        <v>0</v>
      </c>
      <c r="L15" s="94">
        <f t="shared" si="13"/>
        <v>3551.4468333333334</v>
      </c>
      <c r="M15" s="133">
        <f t="shared" si="14"/>
        <v>48808.808833333336</v>
      </c>
      <c r="N15" s="43">
        <f t="shared" si="0"/>
        <v>1661.9568333333334</v>
      </c>
      <c r="O15" s="20">
        <f t="shared" si="1"/>
        <v>1889.49</v>
      </c>
      <c r="P15" s="20">
        <f t="shared" si="2"/>
        <v>120</v>
      </c>
      <c r="Q15" s="20">
        <f t="shared" si="3"/>
        <v>100</v>
      </c>
      <c r="R15" s="158">
        <f t="shared" ref="R15:R40" si="22">J15/$N$9</f>
        <v>0</v>
      </c>
      <c r="S15" s="170">
        <f t="shared" ref="S15:S40" si="23">KJ15/$N$9</f>
        <v>0</v>
      </c>
      <c r="T15" s="44">
        <f t="shared" si="15"/>
        <v>3771.4468333333334</v>
      </c>
      <c r="U15" s="66">
        <f t="shared" si="4"/>
        <v>54.639676712328765</v>
      </c>
      <c r="V15" s="67">
        <f t="shared" si="5"/>
        <v>62.120219178082195</v>
      </c>
      <c r="W15" s="67">
        <f t="shared" si="6"/>
        <v>3.9452054794520546</v>
      </c>
      <c r="X15" s="67">
        <f t="shared" si="7"/>
        <v>3.2876712328767121</v>
      </c>
      <c r="Y15" s="162">
        <f t="shared" ref="Y15:Y40" si="24">J15/$U$9</f>
        <v>0</v>
      </c>
      <c r="Z15" s="20">
        <f t="shared" ref="Z15:Z40" si="25">K15/$U$9</f>
        <v>0</v>
      </c>
      <c r="AA15" s="103">
        <f t="shared" si="16"/>
        <v>123.99277260273973</v>
      </c>
      <c r="AB15" s="52">
        <f t="shared" si="17"/>
        <v>27.745678385416667</v>
      </c>
      <c r="AC15" s="19">
        <f t="shared" si="8"/>
        <v>33.294814062499995</v>
      </c>
      <c r="AD15" s="53">
        <f t="shared" si="9"/>
        <v>34.404641197916668</v>
      </c>
      <c r="AE15" s="52">
        <f t="shared" si="18"/>
        <v>27.745678385416667</v>
      </c>
      <c r="AF15" s="19">
        <f t="shared" si="10"/>
        <v>36.624295468749999</v>
      </c>
      <c r="AG15" s="53">
        <f t="shared" si="11"/>
        <v>38.067070744791664</v>
      </c>
      <c r="AH15" s="58">
        <f t="shared" ref="AH15:AH40" si="26">(N15+O15)*1.25*1.9/160</f>
        <v>52.716788932291671</v>
      </c>
      <c r="AI15" s="53">
        <f t="shared" si="19"/>
        <v>52.716788932291671</v>
      </c>
      <c r="AJ15" s="18"/>
      <c r="AK15" s="18"/>
      <c r="AL15" s="18"/>
      <c r="AM15" s="18"/>
      <c r="AN15" s="18"/>
      <c r="AO15" s="6">
        <v>2193.7830199999999</v>
      </c>
      <c r="AP15" s="6">
        <v>0</v>
      </c>
    </row>
    <row r="16" spans="1:42" ht="14.1" customHeight="1" x14ac:dyDescent="0.2">
      <c r="A16" s="138">
        <v>4</v>
      </c>
      <c r="B16" s="144">
        <v>8</v>
      </c>
      <c r="C16" s="138"/>
      <c r="D16" s="10">
        <v>6</v>
      </c>
      <c r="E16" s="48">
        <v>0</v>
      </c>
      <c r="F16" s="43">
        <f>$F$13+$F$13*$C$14*D16</f>
        <v>20863.950400000002</v>
      </c>
      <c r="G16" s="20">
        <f t="shared" si="20"/>
        <v>22673.88</v>
      </c>
      <c r="H16" s="42">
        <v>1440</v>
      </c>
      <c r="I16" s="42">
        <v>1200</v>
      </c>
      <c r="J16" s="155">
        <f t="shared" si="21"/>
        <v>0</v>
      </c>
      <c r="K16" s="94">
        <f t="shared" si="12"/>
        <v>0</v>
      </c>
      <c r="L16" s="94">
        <f t="shared" si="13"/>
        <v>3628.1525333333338</v>
      </c>
      <c r="M16" s="133">
        <f t="shared" si="14"/>
        <v>49805.98293333334</v>
      </c>
      <c r="N16" s="43">
        <f t="shared" si="0"/>
        <v>1738.6625333333334</v>
      </c>
      <c r="O16" s="20">
        <f t="shared" si="1"/>
        <v>1889.49</v>
      </c>
      <c r="P16" s="20">
        <f t="shared" si="2"/>
        <v>120</v>
      </c>
      <c r="Q16" s="20">
        <f t="shared" si="3"/>
        <v>100</v>
      </c>
      <c r="R16" s="158">
        <f t="shared" si="22"/>
        <v>0</v>
      </c>
      <c r="S16" s="170">
        <f t="shared" si="23"/>
        <v>0</v>
      </c>
      <c r="T16" s="44">
        <f t="shared" si="15"/>
        <v>3848.1525333333334</v>
      </c>
      <c r="U16" s="66">
        <f t="shared" si="4"/>
        <v>57.161507945205486</v>
      </c>
      <c r="V16" s="67">
        <f t="shared" si="5"/>
        <v>62.120219178082195</v>
      </c>
      <c r="W16" s="67">
        <f t="shared" si="6"/>
        <v>3.9452054794520546</v>
      </c>
      <c r="X16" s="67">
        <f t="shared" si="7"/>
        <v>3.2876712328767121</v>
      </c>
      <c r="Y16" s="162">
        <f t="shared" si="24"/>
        <v>0</v>
      </c>
      <c r="Z16" s="20">
        <f t="shared" si="25"/>
        <v>0</v>
      </c>
      <c r="AA16" s="103">
        <f t="shared" si="16"/>
        <v>126.51460383561646</v>
      </c>
      <c r="AB16" s="52">
        <f t="shared" si="17"/>
        <v>28.344941666666664</v>
      </c>
      <c r="AC16" s="19">
        <f t="shared" si="8"/>
        <v>34.013930000000002</v>
      </c>
      <c r="AD16" s="53">
        <f t="shared" si="9"/>
        <v>35.147727666666668</v>
      </c>
      <c r="AE16" s="52">
        <f t="shared" si="18"/>
        <v>28.344941666666664</v>
      </c>
      <c r="AF16" s="19">
        <f t="shared" si="10"/>
        <v>37.415322999999994</v>
      </c>
      <c r="AG16" s="53">
        <f t="shared" si="11"/>
        <v>38.889259966666664</v>
      </c>
      <c r="AH16" s="58">
        <f t="shared" si="26"/>
        <v>53.855389166666654</v>
      </c>
      <c r="AI16" s="53">
        <f t="shared" si="19"/>
        <v>53.855389166666654</v>
      </c>
      <c r="AJ16" s="18"/>
      <c r="AK16" s="18"/>
      <c r="AL16" s="18"/>
      <c r="AM16" s="18"/>
      <c r="AN16" s="18"/>
      <c r="AO16" s="6">
        <v>2295.0345440000001</v>
      </c>
      <c r="AP16" s="6">
        <v>0</v>
      </c>
    </row>
    <row r="17" spans="1:42" ht="14.1" customHeight="1" x14ac:dyDescent="0.2">
      <c r="A17" s="138">
        <v>5</v>
      </c>
      <c r="B17" s="144">
        <v>9</v>
      </c>
      <c r="C17" s="138"/>
      <c r="D17" s="10">
        <v>7</v>
      </c>
      <c r="E17" s="48">
        <v>0</v>
      </c>
      <c r="F17" s="43">
        <f>$F$13+$F$13*$C$14*D17</f>
        <v>21784.418799999999</v>
      </c>
      <c r="G17" s="20">
        <f t="shared" si="20"/>
        <v>22673.88</v>
      </c>
      <c r="H17" s="42">
        <v>1440</v>
      </c>
      <c r="I17" s="42">
        <v>1200</v>
      </c>
      <c r="J17" s="155">
        <f t="shared" si="21"/>
        <v>0</v>
      </c>
      <c r="K17" s="94">
        <f t="shared" si="12"/>
        <v>0</v>
      </c>
      <c r="L17" s="94">
        <f t="shared" si="13"/>
        <v>3704.8582333333338</v>
      </c>
      <c r="M17" s="133">
        <f t="shared" si="14"/>
        <v>50803.157033333337</v>
      </c>
      <c r="N17" s="43">
        <f t="shared" si="0"/>
        <v>1815.3682333333334</v>
      </c>
      <c r="O17" s="20">
        <f t="shared" si="1"/>
        <v>1889.49</v>
      </c>
      <c r="P17" s="20">
        <f t="shared" si="2"/>
        <v>120</v>
      </c>
      <c r="Q17" s="20">
        <f t="shared" si="3"/>
        <v>100</v>
      </c>
      <c r="R17" s="158">
        <f t="shared" si="22"/>
        <v>0</v>
      </c>
      <c r="S17" s="170">
        <f t="shared" si="23"/>
        <v>0</v>
      </c>
      <c r="T17" s="44">
        <f t="shared" si="15"/>
        <v>3924.8582333333334</v>
      </c>
      <c r="U17" s="66">
        <f t="shared" si="4"/>
        <v>59.683339178082193</v>
      </c>
      <c r="V17" s="67">
        <f t="shared" si="5"/>
        <v>62.120219178082195</v>
      </c>
      <c r="W17" s="67">
        <f t="shared" si="6"/>
        <v>3.9452054794520546</v>
      </c>
      <c r="X17" s="67">
        <f t="shared" si="7"/>
        <v>3.2876712328767121</v>
      </c>
      <c r="Y17" s="162">
        <f t="shared" si="24"/>
        <v>0</v>
      </c>
      <c r="Z17" s="20">
        <f t="shared" si="25"/>
        <v>0</v>
      </c>
      <c r="AA17" s="103">
        <f t="shared" si="16"/>
        <v>129.03643506849315</v>
      </c>
      <c r="AB17" s="52">
        <f t="shared" si="17"/>
        <v>28.944204947916667</v>
      </c>
      <c r="AC17" s="19">
        <f t="shared" si="8"/>
        <v>34.733045937499995</v>
      </c>
      <c r="AD17" s="53">
        <f t="shared" si="9"/>
        <v>35.890814135416669</v>
      </c>
      <c r="AE17" s="52">
        <f t="shared" si="18"/>
        <v>28.944204947916667</v>
      </c>
      <c r="AF17" s="19">
        <f t="shared" si="10"/>
        <v>38.206350531249996</v>
      </c>
      <c r="AG17" s="53">
        <f t="shared" si="11"/>
        <v>39.711449188541664</v>
      </c>
      <c r="AH17" s="58">
        <f t="shared" si="26"/>
        <v>54.993989401041667</v>
      </c>
      <c r="AI17" s="53">
        <f t="shared" si="19"/>
        <v>54.993989401041667</v>
      </c>
      <c r="AJ17" s="18"/>
      <c r="AK17" s="18"/>
      <c r="AL17" s="18"/>
      <c r="AM17" s="18"/>
      <c r="AN17" s="18"/>
      <c r="AO17" s="6">
        <v>2396.2860679999999</v>
      </c>
      <c r="AP17" s="6">
        <v>0</v>
      </c>
    </row>
    <row r="18" spans="1:42" ht="14.1" customHeight="1" x14ac:dyDescent="0.2">
      <c r="A18" s="138">
        <v>6</v>
      </c>
      <c r="B18" s="144">
        <v>10</v>
      </c>
      <c r="C18" s="138"/>
      <c r="D18" s="10">
        <v>8</v>
      </c>
      <c r="E18" s="48">
        <v>0</v>
      </c>
      <c r="F18" s="43">
        <f>$F$13+$F$13*$C$14*D18</f>
        <v>22704.887199999997</v>
      </c>
      <c r="G18" s="20">
        <f t="shared" si="20"/>
        <v>22673.88</v>
      </c>
      <c r="H18" s="42">
        <v>1440</v>
      </c>
      <c r="I18" s="42">
        <v>1200</v>
      </c>
      <c r="J18" s="155">
        <f t="shared" si="21"/>
        <v>0</v>
      </c>
      <c r="K18" s="94">
        <f t="shared" si="12"/>
        <v>0</v>
      </c>
      <c r="L18" s="94">
        <f t="shared" si="13"/>
        <v>3781.5639333333334</v>
      </c>
      <c r="M18" s="133">
        <f t="shared" si="14"/>
        <v>51800.331133333333</v>
      </c>
      <c r="N18" s="43">
        <f t="shared" si="0"/>
        <v>1892.0739333333331</v>
      </c>
      <c r="O18" s="20">
        <f t="shared" si="1"/>
        <v>1889.49</v>
      </c>
      <c r="P18" s="20">
        <f t="shared" si="2"/>
        <v>120</v>
      </c>
      <c r="Q18" s="20">
        <f t="shared" si="3"/>
        <v>100</v>
      </c>
      <c r="R18" s="158">
        <f t="shared" si="22"/>
        <v>0</v>
      </c>
      <c r="S18" s="170">
        <f t="shared" si="23"/>
        <v>0</v>
      </c>
      <c r="T18" s="44">
        <f t="shared" si="15"/>
        <v>4001.5639333333329</v>
      </c>
      <c r="U18" s="66">
        <f t="shared" si="4"/>
        <v>62.2051704109589</v>
      </c>
      <c r="V18" s="67">
        <f t="shared" si="5"/>
        <v>62.120219178082195</v>
      </c>
      <c r="W18" s="67">
        <f t="shared" si="6"/>
        <v>3.9452054794520546</v>
      </c>
      <c r="X18" s="67">
        <f t="shared" si="7"/>
        <v>3.2876712328767121</v>
      </c>
      <c r="Y18" s="162">
        <f t="shared" si="24"/>
        <v>0</v>
      </c>
      <c r="Z18" s="20">
        <f t="shared" si="25"/>
        <v>0</v>
      </c>
      <c r="AA18" s="103">
        <f t="shared" si="16"/>
        <v>131.55826630136986</v>
      </c>
      <c r="AB18" s="52">
        <f t="shared" si="17"/>
        <v>29.543468229166663</v>
      </c>
      <c r="AC18" s="19">
        <f t="shared" si="8"/>
        <v>35.452161875000002</v>
      </c>
      <c r="AD18" s="53">
        <f t="shared" si="9"/>
        <v>36.633900604166662</v>
      </c>
      <c r="AE18" s="52">
        <f t="shared" si="18"/>
        <v>29.543468229166663</v>
      </c>
      <c r="AF18" s="19">
        <f t="shared" si="10"/>
        <v>38.997378062499997</v>
      </c>
      <c r="AG18" s="53">
        <f t="shared" si="11"/>
        <v>40.533638410416664</v>
      </c>
      <c r="AH18" s="58">
        <f t="shared" si="26"/>
        <v>56.13258963541665</v>
      </c>
      <c r="AI18" s="53">
        <f t="shared" si="19"/>
        <v>56.13258963541665</v>
      </c>
      <c r="AJ18" s="18"/>
      <c r="AK18" s="18"/>
      <c r="AL18" s="18"/>
      <c r="AM18" s="18"/>
      <c r="AN18" s="18"/>
      <c r="AO18" s="6">
        <v>2497.5375919999997</v>
      </c>
      <c r="AP18" s="6">
        <v>0</v>
      </c>
    </row>
    <row r="19" spans="1:42" ht="14.1" customHeight="1" x14ac:dyDescent="0.2">
      <c r="A19" s="145">
        <v>8</v>
      </c>
      <c r="B19" s="144">
        <v>12</v>
      </c>
      <c r="C19" s="138" t="s">
        <v>8</v>
      </c>
      <c r="D19" s="10">
        <v>0</v>
      </c>
      <c r="E19" s="48">
        <v>0</v>
      </c>
      <c r="F19" s="49">
        <v>24321.51</v>
      </c>
      <c r="G19" s="20">
        <f t="shared" si="20"/>
        <v>22673.88</v>
      </c>
      <c r="H19" s="42">
        <v>1440</v>
      </c>
      <c r="I19" s="42">
        <v>1200</v>
      </c>
      <c r="J19" s="155">
        <f t="shared" si="21"/>
        <v>0</v>
      </c>
      <c r="K19" s="94">
        <f t="shared" si="12"/>
        <v>0</v>
      </c>
      <c r="L19" s="94">
        <f t="shared" si="13"/>
        <v>3916.2824999999998</v>
      </c>
      <c r="M19" s="133">
        <f t="shared" si="14"/>
        <v>53551.672500000001</v>
      </c>
      <c r="N19" s="43">
        <f t="shared" si="0"/>
        <v>2026.7924999999998</v>
      </c>
      <c r="O19" s="20">
        <f t="shared" si="1"/>
        <v>1889.49</v>
      </c>
      <c r="P19" s="20">
        <f t="shared" si="2"/>
        <v>120</v>
      </c>
      <c r="Q19" s="20">
        <f t="shared" si="3"/>
        <v>100</v>
      </c>
      <c r="R19" s="158">
        <f t="shared" si="22"/>
        <v>0</v>
      </c>
      <c r="S19" s="170">
        <f t="shared" si="23"/>
        <v>0</v>
      </c>
      <c r="T19" s="44">
        <f t="shared" si="15"/>
        <v>4136.2824999999993</v>
      </c>
      <c r="U19" s="66">
        <f t="shared" si="4"/>
        <v>66.634273972602742</v>
      </c>
      <c r="V19" s="67">
        <f t="shared" si="5"/>
        <v>62.120219178082195</v>
      </c>
      <c r="W19" s="67">
        <f t="shared" si="6"/>
        <v>3.9452054794520546</v>
      </c>
      <c r="X19" s="67">
        <f t="shared" si="7"/>
        <v>3.2876712328767121</v>
      </c>
      <c r="Y19" s="162">
        <f t="shared" si="24"/>
        <v>0</v>
      </c>
      <c r="Z19" s="20">
        <f t="shared" si="25"/>
        <v>0</v>
      </c>
      <c r="AA19" s="103">
        <f t="shared" si="16"/>
        <v>135.9873698630137</v>
      </c>
      <c r="AB19" s="52">
        <f t="shared" si="17"/>
        <v>30.595957031249998</v>
      </c>
      <c r="AC19" s="19">
        <f t="shared" si="8"/>
        <v>36.715148437499998</v>
      </c>
      <c r="AD19" s="53">
        <f t="shared" si="9"/>
        <v>37.938986718750002</v>
      </c>
      <c r="AE19" s="52">
        <f t="shared" si="18"/>
        <v>30.595957031249998</v>
      </c>
      <c r="AF19" s="19">
        <f t="shared" si="10"/>
        <v>40.386663281249994</v>
      </c>
      <c r="AG19" s="53">
        <f t="shared" si="11"/>
        <v>41.977653046874998</v>
      </c>
      <c r="AH19" s="58">
        <f t="shared" si="26"/>
        <v>58.132318359374992</v>
      </c>
      <c r="AI19" s="53">
        <f t="shared" si="19"/>
        <v>58.132318359374992</v>
      </c>
      <c r="AJ19" s="18"/>
      <c r="AK19" s="18"/>
      <c r="AL19" s="18"/>
      <c r="AM19" s="18"/>
      <c r="AN19" s="18"/>
      <c r="AO19" s="6">
        <v>2675.3660999999997</v>
      </c>
      <c r="AP19" s="6">
        <v>0</v>
      </c>
    </row>
    <row r="20" spans="1:42" ht="14.1" customHeight="1" x14ac:dyDescent="0.2">
      <c r="A20" s="145">
        <v>10</v>
      </c>
      <c r="B20" s="144">
        <v>14</v>
      </c>
      <c r="C20" s="137">
        <v>0.03</v>
      </c>
      <c r="D20" s="10"/>
      <c r="E20" s="48">
        <v>1</v>
      </c>
      <c r="F20" s="50">
        <f t="shared" ref="F20:F40" si="27">$F$19+$F$19*$C$20*E20</f>
        <v>25051.155299999999</v>
      </c>
      <c r="G20" s="20">
        <f t="shared" si="20"/>
        <v>22673.88</v>
      </c>
      <c r="H20" s="42">
        <v>1440</v>
      </c>
      <c r="I20" s="42">
        <v>1200</v>
      </c>
      <c r="J20" s="155">
        <f t="shared" si="21"/>
        <v>0</v>
      </c>
      <c r="K20" s="94">
        <f t="shared" si="12"/>
        <v>0</v>
      </c>
      <c r="L20" s="94">
        <f t="shared" si="13"/>
        <v>3977.0862750000001</v>
      </c>
      <c r="M20" s="133">
        <f t="shared" si="14"/>
        <v>54342.121575000005</v>
      </c>
      <c r="N20" s="43">
        <f t="shared" si="0"/>
        <v>2087.5962749999999</v>
      </c>
      <c r="O20" s="20">
        <f t="shared" si="1"/>
        <v>1889.49</v>
      </c>
      <c r="P20" s="20">
        <f t="shared" si="2"/>
        <v>120</v>
      </c>
      <c r="Q20" s="20">
        <f t="shared" si="3"/>
        <v>100</v>
      </c>
      <c r="R20" s="158">
        <f t="shared" si="22"/>
        <v>0</v>
      </c>
      <c r="S20" s="170">
        <f t="shared" si="23"/>
        <v>0</v>
      </c>
      <c r="T20" s="44">
        <f t="shared" si="15"/>
        <v>4197.0862749999997</v>
      </c>
      <c r="U20" s="66">
        <f t="shared" si="4"/>
        <v>68.633302191780814</v>
      </c>
      <c r="V20" s="67">
        <f t="shared" si="5"/>
        <v>62.120219178082195</v>
      </c>
      <c r="W20" s="67">
        <f t="shared" si="6"/>
        <v>3.9452054794520546</v>
      </c>
      <c r="X20" s="67">
        <f t="shared" si="7"/>
        <v>3.2876712328767121</v>
      </c>
      <c r="Y20" s="162">
        <f t="shared" si="24"/>
        <v>0</v>
      </c>
      <c r="Z20" s="20">
        <f t="shared" si="25"/>
        <v>0</v>
      </c>
      <c r="AA20" s="103">
        <f t="shared" si="16"/>
        <v>137.98639808219176</v>
      </c>
      <c r="AB20" s="52">
        <f t="shared" si="17"/>
        <v>31.070986523437497</v>
      </c>
      <c r="AC20" s="19">
        <f t="shared" si="8"/>
        <v>37.285183828125</v>
      </c>
      <c r="AD20" s="53">
        <f t="shared" si="9"/>
        <v>38.528023289062496</v>
      </c>
      <c r="AE20" s="52">
        <f t="shared" si="18"/>
        <v>31.070986523437497</v>
      </c>
      <c r="AF20" s="19">
        <f t="shared" si="10"/>
        <v>41.013702210937495</v>
      </c>
      <c r="AG20" s="53">
        <f t="shared" si="11"/>
        <v>42.629393510156248</v>
      </c>
      <c r="AH20" s="58">
        <f t="shared" si="26"/>
        <v>59.034874394531244</v>
      </c>
      <c r="AI20" s="53">
        <f t="shared" si="19"/>
        <v>59.034874394531244</v>
      </c>
      <c r="AJ20" s="18"/>
      <c r="AK20" s="18"/>
      <c r="AL20" s="18"/>
      <c r="AM20" s="18"/>
      <c r="AN20" s="18"/>
      <c r="AO20" s="6">
        <v>2755.6270829999999</v>
      </c>
      <c r="AP20" s="6">
        <v>0</v>
      </c>
    </row>
    <row r="21" spans="1:42" ht="14.1" customHeight="1" x14ac:dyDescent="0.2">
      <c r="A21" s="145">
        <v>12</v>
      </c>
      <c r="B21" s="144">
        <v>16</v>
      </c>
      <c r="C21" s="138"/>
      <c r="D21" s="10"/>
      <c r="E21" s="48">
        <v>2</v>
      </c>
      <c r="F21" s="50">
        <f t="shared" si="27"/>
        <v>25780.800599999999</v>
      </c>
      <c r="G21" s="20">
        <f t="shared" si="20"/>
        <v>22673.88</v>
      </c>
      <c r="H21" s="42">
        <v>1440</v>
      </c>
      <c r="I21" s="42">
        <v>1200</v>
      </c>
      <c r="J21" s="155">
        <f t="shared" si="21"/>
        <v>0</v>
      </c>
      <c r="K21" s="94">
        <f t="shared" si="12"/>
        <v>0</v>
      </c>
      <c r="L21" s="94">
        <f t="shared" si="13"/>
        <v>4037.89005</v>
      </c>
      <c r="M21" s="133">
        <f t="shared" si="14"/>
        <v>55132.570650000001</v>
      </c>
      <c r="N21" s="43">
        <f t="shared" si="0"/>
        <v>2148.4000499999997</v>
      </c>
      <c r="O21" s="20">
        <f t="shared" si="1"/>
        <v>1889.49</v>
      </c>
      <c r="P21" s="20">
        <f t="shared" si="2"/>
        <v>120</v>
      </c>
      <c r="Q21" s="20">
        <f t="shared" si="3"/>
        <v>100</v>
      </c>
      <c r="R21" s="158">
        <f t="shared" si="22"/>
        <v>0</v>
      </c>
      <c r="S21" s="170">
        <f t="shared" si="23"/>
        <v>0</v>
      </c>
      <c r="T21" s="44">
        <f t="shared" si="15"/>
        <v>4257.89005</v>
      </c>
      <c r="U21" s="66">
        <f t="shared" si="4"/>
        <v>70.6323304109589</v>
      </c>
      <c r="V21" s="67">
        <f t="shared" si="5"/>
        <v>62.120219178082195</v>
      </c>
      <c r="W21" s="67">
        <f t="shared" si="6"/>
        <v>3.9452054794520546</v>
      </c>
      <c r="X21" s="67">
        <f t="shared" si="7"/>
        <v>3.2876712328767121</v>
      </c>
      <c r="Y21" s="162">
        <f t="shared" si="24"/>
        <v>0</v>
      </c>
      <c r="Z21" s="20">
        <f t="shared" si="25"/>
        <v>0</v>
      </c>
      <c r="AA21" s="103">
        <f t="shared" si="16"/>
        <v>139.98542630136987</v>
      </c>
      <c r="AB21" s="52">
        <f t="shared" si="17"/>
        <v>31.546016015625</v>
      </c>
      <c r="AC21" s="19">
        <f t="shared" si="8"/>
        <v>37.855219218749994</v>
      </c>
      <c r="AD21" s="53">
        <f t="shared" si="9"/>
        <v>39.117059859374997</v>
      </c>
      <c r="AE21" s="52">
        <f t="shared" si="18"/>
        <v>31.546016015625</v>
      </c>
      <c r="AF21" s="19">
        <f t="shared" si="10"/>
        <v>41.640741140624996</v>
      </c>
      <c r="AG21" s="53">
        <f t="shared" si="11"/>
        <v>43.281133973437498</v>
      </c>
      <c r="AH21" s="58">
        <f t="shared" si="26"/>
        <v>59.937430429687502</v>
      </c>
      <c r="AI21" s="53">
        <f t="shared" si="19"/>
        <v>59.937430429687502</v>
      </c>
      <c r="AJ21" s="18"/>
      <c r="AK21" s="18"/>
      <c r="AL21" s="18"/>
      <c r="AM21" s="18"/>
      <c r="AN21" s="18"/>
      <c r="AO21" s="6">
        <v>2835.8880659999995</v>
      </c>
      <c r="AP21" s="6">
        <v>0</v>
      </c>
    </row>
    <row r="22" spans="1:42" ht="14.1" customHeight="1" x14ac:dyDescent="0.2">
      <c r="A22" s="145">
        <v>14</v>
      </c>
      <c r="B22" s="144">
        <v>18</v>
      </c>
      <c r="C22" s="138"/>
      <c r="D22" s="10"/>
      <c r="E22" s="48">
        <v>3</v>
      </c>
      <c r="F22" s="50">
        <f t="shared" si="27"/>
        <v>26510.445899999999</v>
      </c>
      <c r="G22" s="20">
        <f t="shared" si="20"/>
        <v>22673.88</v>
      </c>
      <c r="H22" s="42">
        <v>1440</v>
      </c>
      <c r="I22" s="42">
        <v>1200</v>
      </c>
      <c r="J22" s="155">
        <f t="shared" si="21"/>
        <v>0</v>
      </c>
      <c r="K22" s="94">
        <f t="shared" si="12"/>
        <v>0</v>
      </c>
      <c r="L22" s="94">
        <f t="shared" si="13"/>
        <v>4098.6938249999994</v>
      </c>
      <c r="M22" s="133">
        <f t="shared" si="14"/>
        <v>55923.019724999998</v>
      </c>
      <c r="N22" s="43">
        <f t="shared" si="0"/>
        <v>2209.2038250000001</v>
      </c>
      <c r="O22" s="20">
        <f t="shared" si="1"/>
        <v>1889.49</v>
      </c>
      <c r="P22" s="20">
        <f t="shared" si="2"/>
        <v>120</v>
      </c>
      <c r="Q22" s="20">
        <f t="shared" si="3"/>
        <v>100</v>
      </c>
      <c r="R22" s="158">
        <f t="shared" si="22"/>
        <v>0</v>
      </c>
      <c r="S22" s="170">
        <f t="shared" si="23"/>
        <v>0</v>
      </c>
      <c r="T22" s="44">
        <f t="shared" si="15"/>
        <v>4318.6938250000003</v>
      </c>
      <c r="U22" s="66">
        <f t="shared" si="4"/>
        <v>72.631358630136987</v>
      </c>
      <c r="V22" s="67">
        <f t="shared" si="5"/>
        <v>62.120219178082195</v>
      </c>
      <c r="W22" s="67">
        <f t="shared" si="6"/>
        <v>3.9452054794520546</v>
      </c>
      <c r="X22" s="67">
        <f t="shared" si="7"/>
        <v>3.2876712328767121</v>
      </c>
      <c r="Y22" s="162">
        <f t="shared" si="24"/>
        <v>0</v>
      </c>
      <c r="Z22" s="20">
        <f t="shared" si="25"/>
        <v>0</v>
      </c>
      <c r="AA22" s="103">
        <f t="shared" si="16"/>
        <v>141.98445452054793</v>
      </c>
      <c r="AB22" s="52">
        <f t="shared" si="17"/>
        <v>32.021045507812502</v>
      </c>
      <c r="AC22" s="19">
        <f t="shared" si="8"/>
        <v>38.425254609375003</v>
      </c>
      <c r="AD22" s="53">
        <f t="shared" si="9"/>
        <v>39.706096429687506</v>
      </c>
      <c r="AE22" s="52">
        <f t="shared" si="18"/>
        <v>32.021045507812502</v>
      </c>
      <c r="AF22" s="19">
        <f t="shared" si="10"/>
        <v>42.267780070312497</v>
      </c>
      <c r="AG22" s="53">
        <f t="shared" si="11"/>
        <v>43.932874436718755</v>
      </c>
      <c r="AH22" s="58">
        <f t="shared" si="26"/>
        <v>60.839986464843754</v>
      </c>
      <c r="AI22" s="53">
        <f t="shared" si="19"/>
        <v>60.839986464843754</v>
      </c>
      <c r="AJ22" s="18"/>
      <c r="AK22" s="18"/>
      <c r="AL22" s="18"/>
      <c r="AM22" s="18"/>
      <c r="AN22" s="18"/>
      <c r="AO22" s="6">
        <v>2916.1490489999996</v>
      </c>
      <c r="AP22" s="6">
        <v>0</v>
      </c>
    </row>
    <row r="23" spans="1:42" ht="14.1" customHeight="1" x14ac:dyDescent="0.2">
      <c r="A23" s="145">
        <v>16</v>
      </c>
      <c r="B23" s="144">
        <v>20</v>
      </c>
      <c r="C23" s="138"/>
      <c r="D23" s="10"/>
      <c r="E23" s="48">
        <v>4</v>
      </c>
      <c r="F23" s="50">
        <f t="shared" si="27"/>
        <v>27240.091199999999</v>
      </c>
      <c r="G23" s="20">
        <f t="shared" si="20"/>
        <v>22673.88</v>
      </c>
      <c r="H23" s="42">
        <v>1440</v>
      </c>
      <c r="I23" s="42">
        <v>1200</v>
      </c>
      <c r="J23" s="155">
        <f t="shared" si="21"/>
        <v>0</v>
      </c>
      <c r="K23" s="94">
        <f t="shared" si="12"/>
        <v>0</v>
      </c>
      <c r="L23" s="94">
        <f t="shared" si="13"/>
        <v>4159.4975999999997</v>
      </c>
      <c r="M23" s="133">
        <f t="shared" si="14"/>
        <v>56713.468800000002</v>
      </c>
      <c r="N23" s="43">
        <f t="shared" si="0"/>
        <v>2270.0075999999999</v>
      </c>
      <c r="O23" s="20">
        <f t="shared" si="1"/>
        <v>1889.49</v>
      </c>
      <c r="P23" s="20">
        <f t="shared" si="2"/>
        <v>120</v>
      </c>
      <c r="Q23" s="20">
        <f t="shared" si="3"/>
        <v>100</v>
      </c>
      <c r="R23" s="158">
        <f t="shared" si="22"/>
        <v>0</v>
      </c>
      <c r="S23" s="170">
        <f t="shared" si="23"/>
        <v>0</v>
      </c>
      <c r="T23" s="44">
        <f t="shared" si="15"/>
        <v>4379.4975999999997</v>
      </c>
      <c r="U23" s="66">
        <f t="shared" si="4"/>
        <v>74.630386849315059</v>
      </c>
      <c r="V23" s="67">
        <f t="shared" si="5"/>
        <v>62.120219178082195</v>
      </c>
      <c r="W23" s="67">
        <f t="shared" si="6"/>
        <v>3.9452054794520546</v>
      </c>
      <c r="X23" s="67">
        <f t="shared" si="7"/>
        <v>3.2876712328767121</v>
      </c>
      <c r="Y23" s="162">
        <f t="shared" si="24"/>
        <v>0</v>
      </c>
      <c r="Z23" s="20">
        <f t="shared" si="25"/>
        <v>0</v>
      </c>
      <c r="AA23" s="103">
        <f t="shared" si="16"/>
        <v>143.98348273972601</v>
      </c>
      <c r="AB23" s="52">
        <f t="shared" si="17"/>
        <v>32.496074999999998</v>
      </c>
      <c r="AC23" s="19">
        <f t="shared" si="8"/>
        <v>38.995289999999997</v>
      </c>
      <c r="AD23" s="53">
        <f t="shared" si="9"/>
        <v>40.295133</v>
      </c>
      <c r="AE23" s="52">
        <f t="shared" si="18"/>
        <v>32.496074999999998</v>
      </c>
      <c r="AF23" s="19">
        <f t="shared" si="10"/>
        <v>42.894818999999991</v>
      </c>
      <c r="AG23" s="53">
        <f t="shared" si="11"/>
        <v>44.584614899999998</v>
      </c>
      <c r="AH23" s="58">
        <f t="shared" si="26"/>
        <v>61.742542499999992</v>
      </c>
      <c r="AI23" s="53">
        <f t="shared" si="19"/>
        <v>61.742542499999992</v>
      </c>
      <c r="AJ23" s="18"/>
      <c r="AK23" s="18"/>
      <c r="AL23" s="18"/>
      <c r="AM23" s="18"/>
      <c r="AN23" s="18"/>
      <c r="AO23" s="6">
        <v>2996.4100320000002</v>
      </c>
      <c r="AP23" s="6">
        <v>0</v>
      </c>
    </row>
    <row r="24" spans="1:42" ht="14.1" customHeight="1" x14ac:dyDescent="0.2">
      <c r="A24" s="145">
        <v>18</v>
      </c>
      <c r="B24" s="144">
        <v>22</v>
      </c>
      <c r="C24" s="138"/>
      <c r="D24" s="10"/>
      <c r="E24" s="48">
        <v>5</v>
      </c>
      <c r="F24" s="50">
        <f t="shared" si="27"/>
        <v>27969.736499999999</v>
      </c>
      <c r="G24" s="20">
        <f t="shared" si="20"/>
        <v>22673.88</v>
      </c>
      <c r="H24" s="42">
        <v>1440</v>
      </c>
      <c r="I24" s="42">
        <v>1200</v>
      </c>
      <c r="J24" s="155">
        <f t="shared" si="21"/>
        <v>0</v>
      </c>
      <c r="K24" s="94">
        <f t="shared" si="12"/>
        <v>0</v>
      </c>
      <c r="L24" s="94">
        <f t="shared" si="13"/>
        <v>4220.301375</v>
      </c>
      <c r="M24" s="133">
        <f t="shared" si="14"/>
        <v>57503.917875000006</v>
      </c>
      <c r="N24" s="43">
        <f t="shared" si="0"/>
        <v>2330.8113749999998</v>
      </c>
      <c r="O24" s="20">
        <f t="shared" si="1"/>
        <v>1889.49</v>
      </c>
      <c r="P24" s="20">
        <f t="shared" si="2"/>
        <v>120</v>
      </c>
      <c r="Q24" s="20">
        <f t="shared" si="3"/>
        <v>100</v>
      </c>
      <c r="R24" s="158">
        <f t="shared" si="22"/>
        <v>0</v>
      </c>
      <c r="S24" s="170">
        <f t="shared" si="23"/>
        <v>0</v>
      </c>
      <c r="T24" s="44">
        <f t="shared" si="15"/>
        <v>4440.301375</v>
      </c>
      <c r="U24" s="66">
        <f t="shared" si="4"/>
        <v>76.629415068493145</v>
      </c>
      <c r="V24" s="67">
        <f t="shared" si="5"/>
        <v>62.120219178082195</v>
      </c>
      <c r="W24" s="67">
        <f t="shared" si="6"/>
        <v>3.9452054794520546</v>
      </c>
      <c r="X24" s="67">
        <f t="shared" si="7"/>
        <v>3.2876712328767121</v>
      </c>
      <c r="Y24" s="162">
        <f t="shared" si="24"/>
        <v>0</v>
      </c>
      <c r="Z24" s="20">
        <f t="shared" si="25"/>
        <v>0</v>
      </c>
      <c r="AA24" s="103">
        <f t="shared" si="16"/>
        <v>145.9825109589041</v>
      </c>
      <c r="AB24" s="52">
        <f t="shared" si="17"/>
        <v>32.9711044921875</v>
      </c>
      <c r="AC24" s="19">
        <f t="shared" si="8"/>
        <v>39.565325390625006</v>
      </c>
      <c r="AD24" s="53">
        <f t="shared" si="9"/>
        <v>40.884169570312501</v>
      </c>
      <c r="AE24" s="52">
        <f t="shared" si="18"/>
        <v>32.9711044921875</v>
      </c>
      <c r="AF24" s="19">
        <f t="shared" si="10"/>
        <v>43.521857929687499</v>
      </c>
      <c r="AG24" s="53">
        <f t="shared" si="11"/>
        <v>45.236355363281255</v>
      </c>
      <c r="AH24" s="58">
        <f t="shared" si="26"/>
        <v>62.645098535156237</v>
      </c>
      <c r="AI24" s="53">
        <f t="shared" si="19"/>
        <v>62.645098535156237</v>
      </c>
      <c r="AJ24" s="18"/>
      <c r="AK24" s="18"/>
      <c r="AL24" s="18"/>
      <c r="AM24" s="18"/>
      <c r="AN24" s="18"/>
      <c r="AO24" s="6">
        <v>3076.6710149999999</v>
      </c>
      <c r="AP24" s="6">
        <v>0</v>
      </c>
    </row>
    <row r="25" spans="1:42" ht="14.1" customHeight="1" x14ac:dyDescent="0.2">
      <c r="A25" s="145">
        <v>20</v>
      </c>
      <c r="B25" s="144">
        <v>24</v>
      </c>
      <c r="C25" s="138"/>
      <c r="D25" s="10"/>
      <c r="E25" s="48">
        <v>6</v>
      </c>
      <c r="F25" s="50">
        <f t="shared" si="27"/>
        <v>28699.381799999996</v>
      </c>
      <c r="G25" s="20">
        <f t="shared" si="20"/>
        <v>22673.88</v>
      </c>
      <c r="H25" s="42">
        <v>1440</v>
      </c>
      <c r="I25" s="42">
        <v>1200</v>
      </c>
      <c r="J25" s="155">
        <f t="shared" si="21"/>
        <v>0</v>
      </c>
      <c r="K25" s="94">
        <f t="shared" si="12"/>
        <v>0</v>
      </c>
      <c r="L25" s="94">
        <f t="shared" si="13"/>
        <v>4281.1051499999994</v>
      </c>
      <c r="M25" s="133">
        <f t="shared" si="14"/>
        <v>58294.366949999996</v>
      </c>
      <c r="N25" s="43">
        <f t="shared" si="0"/>
        <v>2391.6151499999996</v>
      </c>
      <c r="O25" s="20">
        <f t="shared" si="1"/>
        <v>1889.49</v>
      </c>
      <c r="P25" s="20">
        <f t="shared" si="2"/>
        <v>120</v>
      </c>
      <c r="Q25" s="20">
        <f t="shared" si="3"/>
        <v>100</v>
      </c>
      <c r="R25" s="158">
        <f t="shared" si="22"/>
        <v>0</v>
      </c>
      <c r="S25" s="170">
        <f t="shared" si="23"/>
        <v>0</v>
      </c>
      <c r="T25" s="44">
        <f t="shared" si="15"/>
        <v>4501.1051499999994</v>
      </c>
      <c r="U25" s="66">
        <f t="shared" si="4"/>
        <v>78.628443287671217</v>
      </c>
      <c r="V25" s="67">
        <f t="shared" si="5"/>
        <v>62.120219178082195</v>
      </c>
      <c r="W25" s="67">
        <f t="shared" si="6"/>
        <v>3.9452054794520546</v>
      </c>
      <c r="X25" s="67">
        <f t="shared" si="7"/>
        <v>3.2876712328767121</v>
      </c>
      <c r="Y25" s="162">
        <f t="shared" si="24"/>
        <v>0</v>
      </c>
      <c r="Z25" s="20">
        <f t="shared" si="25"/>
        <v>0</v>
      </c>
      <c r="AA25" s="103">
        <f t="shared" si="16"/>
        <v>147.98153917808216</v>
      </c>
      <c r="AB25" s="52">
        <f t="shared" si="17"/>
        <v>33.446133984374995</v>
      </c>
      <c r="AC25" s="19">
        <f t="shared" si="8"/>
        <v>40.13536078125</v>
      </c>
      <c r="AD25" s="53">
        <f t="shared" si="9"/>
        <v>41.473206140624995</v>
      </c>
      <c r="AE25" s="52">
        <f t="shared" si="18"/>
        <v>33.446133984374995</v>
      </c>
      <c r="AF25" s="19">
        <f t="shared" si="10"/>
        <v>44.148896859374993</v>
      </c>
      <c r="AG25" s="53">
        <f t="shared" si="11"/>
        <v>45.888095826562498</v>
      </c>
      <c r="AH25" s="58">
        <f t="shared" si="26"/>
        <v>63.547654570312488</v>
      </c>
      <c r="AI25" s="53">
        <f t="shared" si="19"/>
        <v>63.547654570312488</v>
      </c>
      <c r="AJ25" s="18"/>
      <c r="AK25" s="18"/>
      <c r="AL25" s="18"/>
      <c r="AM25" s="18"/>
      <c r="AN25" s="18"/>
      <c r="AO25" s="6">
        <v>3156.9319979999996</v>
      </c>
      <c r="AP25" s="6">
        <v>0</v>
      </c>
    </row>
    <row r="26" spans="1:42" ht="14.1" customHeight="1" x14ac:dyDescent="0.2">
      <c r="A26" s="145">
        <v>22</v>
      </c>
      <c r="B26" s="144">
        <v>26</v>
      </c>
      <c r="C26" s="138"/>
      <c r="D26" s="10"/>
      <c r="E26" s="48">
        <v>7</v>
      </c>
      <c r="F26" s="43">
        <f t="shared" si="27"/>
        <v>29429.027099999999</v>
      </c>
      <c r="G26" s="20">
        <f t="shared" si="20"/>
        <v>22673.88</v>
      </c>
      <c r="H26" s="42">
        <v>1440</v>
      </c>
      <c r="I26" s="42">
        <v>1200</v>
      </c>
      <c r="J26" s="155">
        <f t="shared" si="21"/>
        <v>0</v>
      </c>
      <c r="K26" s="94">
        <f t="shared" si="12"/>
        <v>0</v>
      </c>
      <c r="L26" s="94">
        <f t="shared" si="13"/>
        <v>4341.9089249999997</v>
      </c>
      <c r="M26" s="133">
        <f t="shared" si="14"/>
        <v>59084.816024999993</v>
      </c>
      <c r="N26" s="43">
        <f t="shared" si="0"/>
        <v>2452.4189249999999</v>
      </c>
      <c r="O26" s="20">
        <f t="shared" si="1"/>
        <v>1889.49</v>
      </c>
      <c r="P26" s="20">
        <f t="shared" si="2"/>
        <v>120</v>
      </c>
      <c r="Q26" s="20">
        <f t="shared" si="3"/>
        <v>100</v>
      </c>
      <c r="R26" s="158">
        <f t="shared" si="22"/>
        <v>0</v>
      </c>
      <c r="S26" s="170">
        <f t="shared" si="23"/>
        <v>0</v>
      </c>
      <c r="T26" s="44">
        <f t="shared" si="15"/>
        <v>4561.9089249999997</v>
      </c>
      <c r="U26" s="66">
        <f t="shared" si="4"/>
        <v>80.627471506849318</v>
      </c>
      <c r="V26" s="67">
        <f t="shared" si="5"/>
        <v>62.120219178082195</v>
      </c>
      <c r="W26" s="67">
        <f t="shared" si="6"/>
        <v>3.9452054794520546</v>
      </c>
      <c r="X26" s="67">
        <f t="shared" si="7"/>
        <v>3.2876712328767121</v>
      </c>
      <c r="Y26" s="162">
        <f t="shared" si="24"/>
        <v>0</v>
      </c>
      <c r="Z26" s="20">
        <f t="shared" si="25"/>
        <v>0</v>
      </c>
      <c r="AA26" s="103">
        <f t="shared" si="16"/>
        <v>149.98056739726027</v>
      </c>
      <c r="AB26" s="52">
        <f t="shared" si="17"/>
        <v>33.921163476562498</v>
      </c>
      <c r="AC26" s="19">
        <f t="shared" si="8"/>
        <v>40.705396171874995</v>
      </c>
      <c r="AD26" s="53">
        <f t="shared" si="9"/>
        <v>42.062242710937497</v>
      </c>
      <c r="AE26" s="52">
        <f t="shared" si="18"/>
        <v>33.921163476562498</v>
      </c>
      <c r="AF26" s="19">
        <f t="shared" si="10"/>
        <v>44.775935789062494</v>
      </c>
      <c r="AG26" s="53">
        <f t="shared" si="11"/>
        <v>46.539836289843748</v>
      </c>
      <c r="AH26" s="58">
        <f t="shared" si="26"/>
        <v>64.45021060546874</v>
      </c>
      <c r="AI26" s="53">
        <f t="shared" si="19"/>
        <v>64.45021060546874</v>
      </c>
      <c r="AJ26" s="18"/>
      <c r="AK26" s="18"/>
      <c r="AL26" s="18"/>
      <c r="AM26" s="18"/>
      <c r="AN26" s="18"/>
      <c r="AO26" s="6">
        <v>3237.1929810000001</v>
      </c>
      <c r="AP26" s="6">
        <v>0</v>
      </c>
    </row>
    <row r="27" spans="1:42" ht="14.1" customHeight="1" x14ac:dyDescent="0.2">
      <c r="A27" s="145">
        <v>24</v>
      </c>
      <c r="B27" s="144">
        <v>28</v>
      </c>
      <c r="C27" s="138"/>
      <c r="D27" s="10"/>
      <c r="E27" s="48">
        <v>8</v>
      </c>
      <c r="F27" s="43">
        <f t="shared" si="27"/>
        <v>30158.672399999996</v>
      </c>
      <c r="G27" s="20">
        <f t="shared" si="20"/>
        <v>22673.88</v>
      </c>
      <c r="H27" s="42">
        <v>1440</v>
      </c>
      <c r="I27" s="42">
        <v>1200</v>
      </c>
      <c r="J27" s="155">
        <f t="shared" si="21"/>
        <v>0</v>
      </c>
      <c r="K27" s="94">
        <f t="shared" si="12"/>
        <v>0</v>
      </c>
      <c r="L27" s="94">
        <f t="shared" si="13"/>
        <v>4402.7127</v>
      </c>
      <c r="M27" s="133">
        <f t="shared" si="14"/>
        <v>59875.265100000004</v>
      </c>
      <c r="N27" s="43">
        <f t="shared" si="0"/>
        <v>2513.2226999999998</v>
      </c>
      <c r="O27" s="20">
        <f t="shared" si="1"/>
        <v>1889.49</v>
      </c>
      <c r="P27" s="20">
        <f t="shared" si="2"/>
        <v>120</v>
      </c>
      <c r="Q27" s="20">
        <f t="shared" si="3"/>
        <v>100</v>
      </c>
      <c r="R27" s="158">
        <f t="shared" si="22"/>
        <v>0</v>
      </c>
      <c r="S27" s="170">
        <f t="shared" si="23"/>
        <v>0</v>
      </c>
      <c r="T27" s="44">
        <f t="shared" si="15"/>
        <v>4622.7127</v>
      </c>
      <c r="U27" s="66">
        <f t="shared" si="4"/>
        <v>82.62649972602739</v>
      </c>
      <c r="V27" s="67">
        <f t="shared" si="5"/>
        <v>62.120219178082195</v>
      </c>
      <c r="W27" s="67">
        <f t="shared" si="6"/>
        <v>3.9452054794520546</v>
      </c>
      <c r="X27" s="67">
        <f t="shared" si="7"/>
        <v>3.2876712328767121</v>
      </c>
      <c r="Y27" s="162">
        <f t="shared" si="24"/>
        <v>0</v>
      </c>
      <c r="Z27" s="20">
        <f t="shared" si="25"/>
        <v>0</v>
      </c>
      <c r="AA27" s="103">
        <f t="shared" si="16"/>
        <v>151.97959561643833</v>
      </c>
      <c r="AB27" s="52">
        <f t="shared" si="17"/>
        <v>34.39619296875</v>
      </c>
      <c r="AC27" s="19">
        <f t="shared" si="8"/>
        <v>41.275431562500003</v>
      </c>
      <c r="AD27" s="53">
        <f t="shared" si="9"/>
        <v>42.651279281250005</v>
      </c>
      <c r="AE27" s="52">
        <f t="shared" si="18"/>
        <v>34.39619296875</v>
      </c>
      <c r="AF27" s="19">
        <f t="shared" si="10"/>
        <v>45.402974718750002</v>
      </c>
      <c r="AG27" s="53">
        <f t="shared" si="11"/>
        <v>47.191576753125005</v>
      </c>
      <c r="AH27" s="58">
        <f t="shared" si="26"/>
        <v>65.352766640624992</v>
      </c>
      <c r="AI27" s="53">
        <f t="shared" si="19"/>
        <v>65.352766640624992</v>
      </c>
      <c r="AJ27" s="18"/>
      <c r="AK27" s="18"/>
      <c r="AL27" s="18"/>
      <c r="AM27" s="18"/>
      <c r="AN27" s="18"/>
      <c r="AO27" s="6">
        <v>3317.4539639999994</v>
      </c>
      <c r="AP27" s="6">
        <v>0</v>
      </c>
    </row>
    <row r="28" spans="1:42" ht="14.1" customHeight="1" x14ac:dyDescent="0.2">
      <c r="A28" s="145">
        <v>26</v>
      </c>
      <c r="B28" s="144">
        <v>30</v>
      </c>
      <c r="C28" s="138"/>
      <c r="D28" s="10"/>
      <c r="E28" s="48">
        <v>9</v>
      </c>
      <c r="F28" s="43">
        <f t="shared" si="27"/>
        <v>30888.3177</v>
      </c>
      <c r="G28" s="20">
        <f t="shared" si="20"/>
        <v>22673.88</v>
      </c>
      <c r="H28" s="42">
        <v>1440</v>
      </c>
      <c r="I28" s="42">
        <v>1200</v>
      </c>
      <c r="J28" s="155">
        <f t="shared" si="21"/>
        <v>0</v>
      </c>
      <c r="K28" s="94">
        <f t="shared" si="12"/>
        <v>0</v>
      </c>
      <c r="L28" s="94">
        <f>+(F28+G28+K28)/12</f>
        <v>4463.5164750000004</v>
      </c>
      <c r="M28" s="133">
        <f>SUM(F28:L28)</f>
        <v>60665.714175000001</v>
      </c>
      <c r="N28" s="43">
        <f t="shared" si="0"/>
        <v>2574.0264750000001</v>
      </c>
      <c r="O28" s="20">
        <f t="shared" si="1"/>
        <v>1889.49</v>
      </c>
      <c r="P28" s="20">
        <f t="shared" si="2"/>
        <v>120</v>
      </c>
      <c r="Q28" s="20">
        <f t="shared" si="3"/>
        <v>100</v>
      </c>
      <c r="R28" s="158">
        <f t="shared" si="22"/>
        <v>0</v>
      </c>
      <c r="S28" s="170">
        <f t="shared" si="23"/>
        <v>0</v>
      </c>
      <c r="T28" s="44">
        <f t="shared" si="15"/>
        <v>4683.5164750000004</v>
      </c>
      <c r="U28" s="66">
        <f t="shared" si="4"/>
        <v>84.625527945205476</v>
      </c>
      <c r="V28" s="67">
        <f t="shared" si="5"/>
        <v>62.120219178082195</v>
      </c>
      <c r="W28" s="67">
        <f t="shared" si="6"/>
        <v>3.9452054794520546</v>
      </c>
      <c r="X28" s="67">
        <f t="shared" si="7"/>
        <v>3.2876712328767121</v>
      </c>
      <c r="Y28" s="162">
        <f t="shared" si="24"/>
        <v>0</v>
      </c>
      <c r="Z28" s="20">
        <f t="shared" si="25"/>
        <v>0</v>
      </c>
      <c r="AA28" s="103">
        <f t="shared" si="16"/>
        <v>153.97862383561645</v>
      </c>
      <c r="AB28" s="52">
        <f t="shared" si="17"/>
        <v>34.871222460937503</v>
      </c>
      <c r="AC28" s="19">
        <f t="shared" si="8"/>
        <v>41.845466953124998</v>
      </c>
      <c r="AD28" s="53">
        <f t="shared" si="9"/>
        <v>43.240315851562499</v>
      </c>
      <c r="AE28" s="52">
        <f t="shared" si="18"/>
        <v>34.871222460937503</v>
      </c>
      <c r="AF28" s="19">
        <f t="shared" si="10"/>
        <v>46.030013648437496</v>
      </c>
      <c r="AG28" s="53">
        <f t="shared" si="11"/>
        <v>47.843317216406255</v>
      </c>
      <c r="AH28" s="58">
        <f t="shared" si="26"/>
        <v>66.255322675781244</v>
      </c>
      <c r="AI28" s="53">
        <f t="shared" si="19"/>
        <v>66.255322675781244</v>
      </c>
      <c r="AJ28" s="18"/>
      <c r="AK28" s="18"/>
      <c r="AL28" s="18"/>
      <c r="AM28" s="18"/>
      <c r="AN28" s="18"/>
      <c r="AO28" s="6">
        <v>3397.7149469999999</v>
      </c>
      <c r="AP28" s="6">
        <v>0</v>
      </c>
    </row>
    <row r="29" spans="1:42" ht="14.1" customHeight="1" x14ac:dyDescent="0.2">
      <c r="A29" s="145">
        <v>28</v>
      </c>
      <c r="B29" s="144">
        <v>32</v>
      </c>
      <c r="C29" s="139"/>
      <c r="D29" s="10"/>
      <c r="E29" s="48">
        <v>10</v>
      </c>
      <c r="F29" s="43">
        <f t="shared" si="27"/>
        <v>31617.962999999996</v>
      </c>
      <c r="G29" s="20">
        <f t="shared" si="20"/>
        <v>22673.88</v>
      </c>
      <c r="H29" s="42">
        <v>1440</v>
      </c>
      <c r="I29" s="42">
        <v>1200</v>
      </c>
      <c r="J29" s="155">
        <f t="shared" si="21"/>
        <v>0</v>
      </c>
      <c r="K29" s="94">
        <f t="shared" si="12"/>
        <v>0</v>
      </c>
      <c r="L29" s="94">
        <f>+(F29+G29+K29)/12</f>
        <v>4524.3202499999998</v>
      </c>
      <c r="M29" s="133">
        <f t="shared" si="14"/>
        <v>61456.163249999991</v>
      </c>
      <c r="N29" s="43">
        <f t="shared" si="0"/>
        <v>2634.8302499999995</v>
      </c>
      <c r="O29" s="20">
        <f t="shared" si="1"/>
        <v>1889.49</v>
      </c>
      <c r="P29" s="20">
        <f t="shared" si="2"/>
        <v>120</v>
      </c>
      <c r="Q29" s="20">
        <f t="shared" si="3"/>
        <v>100</v>
      </c>
      <c r="R29" s="158">
        <f t="shared" si="22"/>
        <v>0</v>
      </c>
      <c r="S29" s="170">
        <f t="shared" si="23"/>
        <v>0</v>
      </c>
      <c r="T29" s="44">
        <f t="shared" si="15"/>
        <v>4744.3202499999998</v>
      </c>
      <c r="U29" s="66">
        <f t="shared" si="4"/>
        <v>86.624556164383549</v>
      </c>
      <c r="V29" s="67">
        <f t="shared" si="5"/>
        <v>62.120219178082195</v>
      </c>
      <c r="W29" s="67">
        <f t="shared" si="6"/>
        <v>3.9452054794520546</v>
      </c>
      <c r="X29" s="67">
        <f t="shared" si="7"/>
        <v>3.2876712328767121</v>
      </c>
      <c r="Y29" s="162">
        <f t="shared" si="24"/>
        <v>0</v>
      </c>
      <c r="Z29" s="20">
        <f t="shared" si="25"/>
        <v>0</v>
      </c>
      <c r="AA29" s="103">
        <f t="shared" si="16"/>
        <v>155.9776520547945</v>
      </c>
      <c r="AB29" s="52">
        <f t="shared" si="17"/>
        <v>35.346251953124998</v>
      </c>
      <c r="AC29" s="19">
        <f t="shared" si="8"/>
        <v>42.415502343749992</v>
      </c>
      <c r="AD29" s="53">
        <f t="shared" si="9"/>
        <v>43.829352421874994</v>
      </c>
      <c r="AE29" s="52">
        <f t="shared" si="18"/>
        <v>35.346251953124998</v>
      </c>
      <c r="AF29" s="19">
        <f t="shared" si="10"/>
        <v>46.65705257812499</v>
      </c>
      <c r="AG29" s="53">
        <f t="shared" si="11"/>
        <v>48.495057679687498</v>
      </c>
      <c r="AH29" s="58">
        <f t="shared" si="26"/>
        <v>67.157878710937496</v>
      </c>
      <c r="AI29" s="53">
        <f t="shared" si="19"/>
        <v>67.157878710937496</v>
      </c>
      <c r="AJ29" s="18"/>
      <c r="AK29" s="18"/>
      <c r="AL29" s="18"/>
      <c r="AM29" s="18"/>
      <c r="AN29" s="18"/>
      <c r="AO29" s="6">
        <v>3477.9759299999996</v>
      </c>
      <c r="AP29" s="6">
        <v>0</v>
      </c>
    </row>
    <row r="30" spans="1:42" ht="14.1" customHeight="1" x14ac:dyDescent="0.2">
      <c r="A30" s="145">
        <v>30</v>
      </c>
      <c r="B30" s="144">
        <v>34</v>
      </c>
      <c r="C30" s="139"/>
      <c r="D30" s="10"/>
      <c r="E30" s="48">
        <v>11</v>
      </c>
      <c r="F30" s="43">
        <f t="shared" si="27"/>
        <v>32347.608299999996</v>
      </c>
      <c r="G30" s="20">
        <f t="shared" si="20"/>
        <v>22673.88</v>
      </c>
      <c r="H30" s="42">
        <v>1440</v>
      </c>
      <c r="I30" s="42">
        <v>1200</v>
      </c>
      <c r="J30" s="155">
        <f t="shared" si="21"/>
        <v>0</v>
      </c>
      <c r="K30" s="94">
        <f t="shared" si="12"/>
        <v>0</v>
      </c>
      <c r="L30" s="94">
        <f t="shared" si="13"/>
        <v>4585.1240250000001</v>
      </c>
      <c r="M30" s="133">
        <f t="shared" si="14"/>
        <v>62246.612324999995</v>
      </c>
      <c r="N30" s="43">
        <f t="shared" si="0"/>
        <v>2695.6340249999998</v>
      </c>
      <c r="O30" s="20">
        <f t="shared" si="1"/>
        <v>1889.49</v>
      </c>
      <c r="P30" s="20">
        <f t="shared" si="2"/>
        <v>120</v>
      </c>
      <c r="Q30" s="20">
        <f t="shared" si="3"/>
        <v>100</v>
      </c>
      <c r="R30" s="158">
        <f t="shared" si="22"/>
        <v>0</v>
      </c>
      <c r="S30" s="170">
        <f t="shared" si="23"/>
        <v>0</v>
      </c>
      <c r="T30" s="44">
        <f t="shared" si="15"/>
        <v>4805.1240250000001</v>
      </c>
      <c r="U30" s="66">
        <f t="shared" si="4"/>
        <v>88.623584383561635</v>
      </c>
      <c r="V30" s="67">
        <f t="shared" si="5"/>
        <v>62.120219178082195</v>
      </c>
      <c r="W30" s="67">
        <f t="shared" si="6"/>
        <v>3.9452054794520546</v>
      </c>
      <c r="X30" s="67">
        <f t="shared" si="7"/>
        <v>3.2876712328767121</v>
      </c>
      <c r="Y30" s="162">
        <f t="shared" si="24"/>
        <v>0</v>
      </c>
      <c r="Z30" s="20">
        <f t="shared" si="25"/>
        <v>0</v>
      </c>
      <c r="AA30" s="103">
        <f t="shared" si="16"/>
        <v>157.97668027397259</v>
      </c>
      <c r="AB30" s="52">
        <f t="shared" si="17"/>
        <v>35.821281445312501</v>
      </c>
      <c r="AC30" s="19">
        <f t="shared" si="8"/>
        <v>42.985537734375001</v>
      </c>
      <c r="AD30" s="53">
        <f t="shared" si="9"/>
        <v>44.418388992187502</v>
      </c>
      <c r="AE30" s="52">
        <f t="shared" si="18"/>
        <v>35.821281445312501</v>
      </c>
      <c r="AF30" s="19">
        <f t="shared" si="10"/>
        <v>47.284091507812498</v>
      </c>
      <c r="AG30" s="53">
        <f t="shared" si="11"/>
        <v>49.146798142968755</v>
      </c>
      <c r="AH30" s="58">
        <f t="shared" si="26"/>
        <v>68.060434746093762</v>
      </c>
      <c r="AI30" s="53">
        <f t="shared" si="19"/>
        <v>68.060434746093762</v>
      </c>
      <c r="AJ30" s="18"/>
      <c r="AK30" s="18"/>
      <c r="AL30" s="18"/>
      <c r="AM30" s="18"/>
      <c r="AN30" s="18"/>
      <c r="AO30" s="6">
        <v>3558.2369129999997</v>
      </c>
      <c r="AP30" s="6">
        <v>0</v>
      </c>
    </row>
    <row r="31" spans="1:42" ht="14.1" customHeight="1" x14ac:dyDescent="0.2">
      <c r="A31" s="145">
        <v>32</v>
      </c>
      <c r="B31" s="144">
        <v>36</v>
      </c>
      <c r="C31" s="139"/>
      <c r="D31" s="10"/>
      <c r="E31" s="48">
        <v>12</v>
      </c>
      <c r="F31" s="43">
        <f t="shared" si="27"/>
        <v>33077.253599999996</v>
      </c>
      <c r="G31" s="20">
        <f t="shared" si="20"/>
        <v>22673.88</v>
      </c>
      <c r="H31" s="42">
        <v>1440</v>
      </c>
      <c r="I31" s="42">
        <v>1200</v>
      </c>
      <c r="J31" s="155">
        <f t="shared" si="21"/>
        <v>0</v>
      </c>
      <c r="K31" s="94">
        <f t="shared" si="12"/>
        <v>0</v>
      </c>
      <c r="L31" s="94">
        <f t="shared" si="13"/>
        <v>4645.9278000000004</v>
      </c>
      <c r="M31" s="133">
        <f t="shared" si="14"/>
        <v>63037.061399999999</v>
      </c>
      <c r="N31" s="43">
        <f t="shared" si="0"/>
        <v>2756.4377999999997</v>
      </c>
      <c r="O31" s="20">
        <f t="shared" si="1"/>
        <v>1889.49</v>
      </c>
      <c r="P31" s="20">
        <f t="shared" si="2"/>
        <v>120</v>
      </c>
      <c r="Q31" s="20">
        <f t="shared" si="3"/>
        <v>100</v>
      </c>
      <c r="R31" s="158">
        <f t="shared" si="22"/>
        <v>0</v>
      </c>
      <c r="S31" s="170">
        <f t="shared" si="23"/>
        <v>0</v>
      </c>
      <c r="T31" s="44">
        <f t="shared" si="15"/>
        <v>4865.9277999999995</v>
      </c>
      <c r="U31" s="66">
        <f t="shared" si="4"/>
        <v>90.622612602739721</v>
      </c>
      <c r="V31" s="67">
        <f t="shared" si="5"/>
        <v>62.120219178082195</v>
      </c>
      <c r="W31" s="67">
        <f t="shared" si="6"/>
        <v>3.9452054794520546</v>
      </c>
      <c r="X31" s="67">
        <f t="shared" si="7"/>
        <v>3.2876712328767121</v>
      </c>
      <c r="Y31" s="162">
        <f t="shared" si="24"/>
        <v>0</v>
      </c>
      <c r="Z31" s="20">
        <f t="shared" si="25"/>
        <v>0</v>
      </c>
      <c r="AA31" s="103">
        <f t="shared" si="16"/>
        <v>159.97570849315068</v>
      </c>
      <c r="AB31" s="52">
        <f t="shared" si="17"/>
        <v>36.296310937499996</v>
      </c>
      <c r="AC31" s="19">
        <f t="shared" si="8"/>
        <v>43.555573124999995</v>
      </c>
      <c r="AD31" s="53">
        <f t="shared" si="9"/>
        <v>45.007425562499996</v>
      </c>
      <c r="AE31" s="52">
        <f t="shared" si="18"/>
        <v>36.296310937499996</v>
      </c>
      <c r="AF31" s="19">
        <f t="shared" si="10"/>
        <v>47.911130437499992</v>
      </c>
      <c r="AG31" s="53">
        <f t="shared" si="11"/>
        <v>49.798538606249998</v>
      </c>
      <c r="AH31" s="58">
        <f t="shared" si="26"/>
        <v>68.962990781249985</v>
      </c>
      <c r="AI31" s="53">
        <f t="shared" si="19"/>
        <v>68.962990781249985</v>
      </c>
      <c r="AJ31" s="18"/>
      <c r="AK31" s="18"/>
      <c r="AL31" s="18"/>
      <c r="AM31" s="18"/>
      <c r="AN31" s="18"/>
      <c r="AO31" s="6">
        <v>3638.4978959999994</v>
      </c>
      <c r="AP31" s="6">
        <v>0</v>
      </c>
    </row>
    <row r="32" spans="1:42" ht="14.1" customHeight="1" x14ac:dyDescent="0.2">
      <c r="A32" s="145">
        <v>34</v>
      </c>
      <c r="B32" s="144">
        <v>38</v>
      </c>
      <c r="C32" s="139"/>
      <c r="D32" s="10"/>
      <c r="E32" s="48">
        <v>13</v>
      </c>
      <c r="F32" s="43">
        <f t="shared" si="27"/>
        <v>33806.8989</v>
      </c>
      <c r="G32" s="20">
        <f t="shared" si="20"/>
        <v>22673.88</v>
      </c>
      <c r="H32" s="42">
        <v>1440</v>
      </c>
      <c r="I32" s="42">
        <v>1200</v>
      </c>
      <c r="J32" s="155">
        <f t="shared" si="21"/>
        <v>0</v>
      </c>
      <c r="K32" s="94">
        <f t="shared" si="12"/>
        <v>0</v>
      </c>
      <c r="L32" s="94">
        <f t="shared" si="13"/>
        <v>4706.7315750000007</v>
      </c>
      <c r="M32" s="133">
        <f t="shared" si="14"/>
        <v>63827.510475000003</v>
      </c>
      <c r="N32" s="43">
        <f t="shared" si="0"/>
        <v>2817.241575</v>
      </c>
      <c r="O32" s="20">
        <f t="shared" si="1"/>
        <v>1889.49</v>
      </c>
      <c r="P32" s="20">
        <f t="shared" si="2"/>
        <v>120</v>
      </c>
      <c r="Q32" s="20">
        <f t="shared" si="3"/>
        <v>100</v>
      </c>
      <c r="R32" s="158">
        <f t="shared" si="22"/>
        <v>0</v>
      </c>
      <c r="S32" s="170">
        <f t="shared" si="23"/>
        <v>0</v>
      </c>
      <c r="T32" s="44">
        <f t="shared" si="15"/>
        <v>4926.7315749999998</v>
      </c>
      <c r="U32" s="66">
        <f t="shared" si="4"/>
        <v>92.621640821917808</v>
      </c>
      <c r="V32" s="67">
        <f t="shared" si="5"/>
        <v>62.120219178082195</v>
      </c>
      <c r="W32" s="67">
        <f t="shared" si="6"/>
        <v>3.9452054794520546</v>
      </c>
      <c r="X32" s="67">
        <f t="shared" si="7"/>
        <v>3.2876712328767121</v>
      </c>
      <c r="Y32" s="162">
        <f t="shared" si="24"/>
        <v>0</v>
      </c>
      <c r="Z32" s="20">
        <f t="shared" si="25"/>
        <v>0</v>
      </c>
      <c r="AA32" s="103">
        <f t="shared" si="16"/>
        <v>161.97473671232876</v>
      </c>
      <c r="AB32" s="52">
        <f t="shared" si="17"/>
        <v>36.771340429687498</v>
      </c>
      <c r="AC32" s="19">
        <f t="shared" si="8"/>
        <v>44.125608515625004</v>
      </c>
      <c r="AD32" s="53">
        <f t="shared" si="9"/>
        <v>45.596462132812505</v>
      </c>
      <c r="AE32" s="52">
        <f t="shared" si="18"/>
        <v>36.771340429687498</v>
      </c>
      <c r="AF32" s="19">
        <f t="shared" si="10"/>
        <v>48.5381693671875</v>
      </c>
      <c r="AG32" s="53">
        <f t="shared" si="11"/>
        <v>50.450279069531256</v>
      </c>
      <c r="AH32" s="58">
        <f t="shared" si="26"/>
        <v>69.865546816406237</v>
      </c>
      <c r="AI32" s="53">
        <f t="shared" si="19"/>
        <v>69.865546816406237</v>
      </c>
      <c r="AJ32" s="18"/>
      <c r="AK32" s="18"/>
      <c r="AL32" s="18"/>
      <c r="AM32" s="18"/>
      <c r="AN32" s="18"/>
      <c r="AO32" s="6">
        <v>3718.758879</v>
      </c>
      <c r="AP32" s="6">
        <v>0</v>
      </c>
    </row>
    <row r="33" spans="1:42" ht="14.1" customHeight="1" x14ac:dyDescent="0.2">
      <c r="A33" s="145">
        <v>36</v>
      </c>
      <c r="B33" s="144">
        <v>40</v>
      </c>
      <c r="C33" s="139"/>
      <c r="D33" s="10"/>
      <c r="E33" s="48">
        <v>14</v>
      </c>
      <c r="F33" s="43">
        <f t="shared" si="27"/>
        <v>34536.544199999997</v>
      </c>
      <c r="G33" s="20">
        <f t="shared" si="20"/>
        <v>22673.88</v>
      </c>
      <c r="H33" s="42">
        <v>1440</v>
      </c>
      <c r="I33" s="42">
        <v>1200</v>
      </c>
      <c r="J33" s="155">
        <f t="shared" si="21"/>
        <v>0</v>
      </c>
      <c r="K33" s="94">
        <f t="shared" si="12"/>
        <v>0</v>
      </c>
      <c r="L33" s="94">
        <f t="shared" si="13"/>
        <v>4767.5353499999992</v>
      </c>
      <c r="M33" s="133">
        <f t="shared" si="14"/>
        <v>64617.959549999992</v>
      </c>
      <c r="N33" s="43">
        <f t="shared" si="0"/>
        <v>2878.0453499999999</v>
      </c>
      <c r="O33" s="20">
        <f t="shared" si="1"/>
        <v>1889.49</v>
      </c>
      <c r="P33" s="20">
        <f t="shared" si="2"/>
        <v>120</v>
      </c>
      <c r="Q33" s="20">
        <f t="shared" si="3"/>
        <v>100</v>
      </c>
      <c r="R33" s="158">
        <f t="shared" si="22"/>
        <v>0</v>
      </c>
      <c r="S33" s="170">
        <f t="shared" si="23"/>
        <v>0</v>
      </c>
      <c r="T33" s="44">
        <f t="shared" si="15"/>
        <v>4987.5353500000001</v>
      </c>
      <c r="U33" s="66">
        <f t="shared" si="4"/>
        <v>94.62066904109588</v>
      </c>
      <c r="V33" s="67">
        <f t="shared" si="5"/>
        <v>62.120219178082195</v>
      </c>
      <c r="W33" s="67">
        <f t="shared" si="6"/>
        <v>3.9452054794520546</v>
      </c>
      <c r="X33" s="67">
        <f t="shared" si="7"/>
        <v>3.2876712328767121</v>
      </c>
      <c r="Y33" s="162">
        <f t="shared" si="24"/>
        <v>0</v>
      </c>
      <c r="Z33" s="20">
        <f t="shared" si="25"/>
        <v>0</v>
      </c>
      <c r="AA33" s="103">
        <f t="shared" si="16"/>
        <v>163.97376493150685</v>
      </c>
      <c r="AB33" s="52">
        <f t="shared" si="17"/>
        <v>37.246369921875001</v>
      </c>
      <c r="AC33" s="19">
        <f t="shared" si="8"/>
        <v>44.695643906249998</v>
      </c>
      <c r="AD33" s="53">
        <f t="shared" si="9"/>
        <v>46.185498703124999</v>
      </c>
      <c r="AE33" s="52">
        <f t="shared" si="18"/>
        <v>37.246369921875001</v>
      </c>
      <c r="AF33" s="19">
        <f t="shared" si="10"/>
        <v>49.165208296875001</v>
      </c>
      <c r="AG33" s="53">
        <f t="shared" si="11"/>
        <v>51.102019532812506</v>
      </c>
      <c r="AH33" s="58">
        <f t="shared" si="26"/>
        <v>70.768102851562489</v>
      </c>
      <c r="AI33" s="53">
        <f t="shared" si="19"/>
        <v>70.768102851562489</v>
      </c>
      <c r="AJ33" s="18"/>
      <c r="AK33" s="18"/>
      <c r="AL33" s="18"/>
      <c r="AM33" s="18"/>
      <c r="AN33" s="18"/>
      <c r="AO33" s="6">
        <v>3799.0198619999996</v>
      </c>
      <c r="AP33" s="6">
        <v>0</v>
      </c>
    </row>
    <row r="34" spans="1:42" ht="14.1" customHeight="1" x14ac:dyDescent="0.2">
      <c r="A34" s="145">
        <v>38</v>
      </c>
      <c r="B34" s="144">
        <v>42</v>
      </c>
      <c r="C34" s="139"/>
      <c r="D34" s="10"/>
      <c r="E34" s="48">
        <v>15</v>
      </c>
      <c r="F34" s="43">
        <f t="shared" si="27"/>
        <v>35266.189499999993</v>
      </c>
      <c r="G34" s="20">
        <f t="shared" si="20"/>
        <v>22673.88</v>
      </c>
      <c r="H34" s="42">
        <v>1440</v>
      </c>
      <c r="I34" s="42">
        <v>1200</v>
      </c>
      <c r="J34" s="155">
        <f t="shared" si="21"/>
        <v>0</v>
      </c>
      <c r="K34" s="94">
        <f t="shared" si="12"/>
        <v>0</v>
      </c>
      <c r="L34" s="94">
        <f t="shared" si="13"/>
        <v>4828.3391249999995</v>
      </c>
      <c r="M34" s="133">
        <f t="shared" si="14"/>
        <v>65408.408624999996</v>
      </c>
      <c r="N34" s="43">
        <f t="shared" si="0"/>
        <v>2938.8491249999993</v>
      </c>
      <c r="O34" s="20">
        <f t="shared" si="1"/>
        <v>1889.49</v>
      </c>
      <c r="P34" s="20">
        <f t="shared" si="2"/>
        <v>120</v>
      </c>
      <c r="Q34" s="20">
        <f t="shared" si="3"/>
        <v>100</v>
      </c>
      <c r="R34" s="158">
        <f t="shared" si="22"/>
        <v>0</v>
      </c>
      <c r="S34" s="170">
        <f t="shared" si="23"/>
        <v>0</v>
      </c>
      <c r="T34" s="44">
        <f t="shared" si="15"/>
        <v>5048.3391249999995</v>
      </c>
      <c r="U34" s="66">
        <f t="shared" si="4"/>
        <v>96.619697260273952</v>
      </c>
      <c r="V34" s="67">
        <f t="shared" si="5"/>
        <v>62.120219178082195</v>
      </c>
      <c r="W34" s="67">
        <f t="shared" si="6"/>
        <v>3.9452054794520546</v>
      </c>
      <c r="X34" s="67">
        <f t="shared" si="7"/>
        <v>3.2876712328767121</v>
      </c>
      <c r="Y34" s="162">
        <f t="shared" si="24"/>
        <v>0</v>
      </c>
      <c r="Z34" s="20">
        <f t="shared" si="25"/>
        <v>0</v>
      </c>
      <c r="AA34" s="103">
        <f t="shared" si="16"/>
        <v>165.97279315068491</v>
      </c>
      <c r="AB34" s="52">
        <f t="shared" si="17"/>
        <v>37.721399414062496</v>
      </c>
      <c r="AC34" s="19">
        <f t="shared" si="8"/>
        <v>45.265679296874993</v>
      </c>
      <c r="AD34" s="53">
        <f t="shared" si="9"/>
        <v>46.774535273437493</v>
      </c>
      <c r="AE34" s="52">
        <f t="shared" si="18"/>
        <v>37.721399414062496</v>
      </c>
      <c r="AF34" s="19">
        <f t="shared" si="10"/>
        <v>49.792247226562488</v>
      </c>
      <c r="AG34" s="53">
        <f t="shared" si="11"/>
        <v>51.753759996093748</v>
      </c>
      <c r="AH34" s="58">
        <f t="shared" si="26"/>
        <v>71.670658886718741</v>
      </c>
      <c r="AI34" s="53">
        <f t="shared" si="19"/>
        <v>71.670658886718741</v>
      </c>
      <c r="AJ34" s="18"/>
      <c r="AK34" s="18"/>
      <c r="AL34" s="18"/>
      <c r="AM34" s="18"/>
      <c r="AN34" s="18"/>
      <c r="AO34" s="6">
        <v>3879.2808449999993</v>
      </c>
      <c r="AP34" s="6">
        <v>0</v>
      </c>
    </row>
    <row r="35" spans="1:42" ht="14.1" customHeight="1" x14ac:dyDescent="0.2">
      <c r="A35" s="145">
        <v>40</v>
      </c>
      <c r="B35" s="144">
        <v>44</v>
      </c>
      <c r="C35" s="139"/>
      <c r="D35" s="10"/>
      <c r="E35" s="48">
        <v>16</v>
      </c>
      <c r="F35" s="43">
        <f t="shared" si="27"/>
        <v>35995.834799999997</v>
      </c>
      <c r="G35" s="20">
        <f t="shared" si="20"/>
        <v>22673.88</v>
      </c>
      <c r="H35" s="42">
        <v>1440</v>
      </c>
      <c r="I35" s="42">
        <v>1200</v>
      </c>
      <c r="J35" s="155">
        <f t="shared" si="21"/>
        <v>0</v>
      </c>
      <c r="K35" s="94">
        <f t="shared" si="12"/>
        <v>0</v>
      </c>
      <c r="L35" s="94">
        <f t="shared" si="13"/>
        <v>4889.1428999999998</v>
      </c>
      <c r="M35" s="133">
        <f t="shared" si="14"/>
        <v>66198.857700000008</v>
      </c>
      <c r="N35" s="43">
        <f t="shared" si="0"/>
        <v>2999.6528999999996</v>
      </c>
      <c r="O35" s="20">
        <f t="shared" si="1"/>
        <v>1889.49</v>
      </c>
      <c r="P35" s="20">
        <f t="shared" si="2"/>
        <v>120</v>
      </c>
      <c r="Q35" s="20">
        <f t="shared" si="3"/>
        <v>100</v>
      </c>
      <c r="R35" s="158">
        <f t="shared" si="22"/>
        <v>0</v>
      </c>
      <c r="S35" s="170">
        <f t="shared" si="23"/>
        <v>0</v>
      </c>
      <c r="T35" s="44">
        <f t="shared" si="15"/>
        <v>5109.1428999999998</v>
      </c>
      <c r="U35" s="66">
        <f t="shared" si="4"/>
        <v>98.618725479452053</v>
      </c>
      <c r="V35" s="67">
        <f t="shared" si="5"/>
        <v>62.120219178082195</v>
      </c>
      <c r="W35" s="67">
        <f t="shared" si="6"/>
        <v>3.9452054794520546</v>
      </c>
      <c r="X35" s="67">
        <f t="shared" si="7"/>
        <v>3.2876712328767121</v>
      </c>
      <c r="Y35" s="162">
        <f t="shared" si="24"/>
        <v>0</v>
      </c>
      <c r="Z35" s="20">
        <f t="shared" si="25"/>
        <v>0</v>
      </c>
      <c r="AA35" s="103">
        <f t="shared" si="16"/>
        <v>167.97182136986302</v>
      </c>
      <c r="AB35" s="52">
        <f t="shared" si="17"/>
        <v>38.196428906249999</v>
      </c>
      <c r="AC35" s="19">
        <f t="shared" si="8"/>
        <v>45.835714687500001</v>
      </c>
      <c r="AD35" s="53">
        <f t="shared" si="9"/>
        <v>47.363571843750002</v>
      </c>
      <c r="AE35" s="52">
        <f t="shared" si="18"/>
        <v>38.196428906249999</v>
      </c>
      <c r="AF35" s="19">
        <f t="shared" si="10"/>
        <v>50.419286156249996</v>
      </c>
      <c r="AG35" s="53">
        <f t="shared" si="11"/>
        <v>52.405500459374998</v>
      </c>
      <c r="AH35" s="58">
        <f t="shared" si="26"/>
        <v>72.573214921874992</v>
      </c>
      <c r="AI35" s="53">
        <f t="shared" si="19"/>
        <v>72.573214921874992</v>
      </c>
      <c r="AJ35" s="18"/>
      <c r="AK35" s="18"/>
      <c r="AL35" s="18"/>
      <c r="AM35" s="18"/>
      <c r="AN35" s="18"/>
      <c r="AO35" s="6">
        <v>3959.5418279999994</v>
      </c>
      <c r="AP35" s="6">
        <v>0</v>
      </c>
    </row>
    <row r="36" spans="1:42" ht="14.1" customHeight="1" x14ac:dyDescent="0.2">
      <c r="A36" s="145">
        <v>42</v>
      </c>
      <c r="B36" s="144">
        <v>46</v>
      </c>
      <c r="C36" s="139"/>
      <c r="D36" s="10"/>
      <c r="E36" s="48">
        <v>17</v>
      </c>
      <c r="F36" s="43">
        <f t="shared" si="27"/>
        <v>36725.480100000001</v>
      </c>
      <c r="G36" s="20">
        <f t="shared" si="20"/>
        <v>22673.88</v>
      </c>
      <c r="H36" s="42">
        <v>1440</v>
      </c>
      <c r="I36" s="42">
        <v>1200</v>
      </c>
      <c r="J36" s="155">
        <f t="shared" si="21"/>
        <v>0</v>
      </c>
      <c r="K36" s="94">
        <f t="shared" si="12"/>
        <v>0</v>
      </c>
      <c r="L36" s="94">
        <f t="shared" si="13"/>
        <v>4949.9466750000001</v>
      </c>
      <c r="M36" s="133">
        <f t="shared" si="14"/>
        <v>66989.306775000005</v>
      </c>
      <c r="N36" s="43">
        <f t="shared" si="0"/>
        <v>3060.4566749999999</v>
      </c>
      <c r="O36" s="20">
        <f t="shared" si="1"/>
        <v>1889.49</v>
      </c>
      <c r="P36" s="20">
        <f t="shared" si="2"/>
        <v>120</v>
      </c>
      <c r="Q36" s="20">
        <f t="shared" si="3"/>
        <v>100</v>
      </c>
      <c r="R36" s="158">
        <f t="shared" si="22"/>
        <v>0</v>
      </c>
      <c r="S36" s="170">
        <f t="shared" si="23"/>
        <v>0</v>
      </c>
      <c r="T36" s="44">
        <f t="shared" si="15"/>
        <v>5169.9466750000001</v>
      </c>
      <c r="U36" s="66">
        <f t="shared" si="4"/>
        <v>100.61775369863014</v>
      </c>
      <c r="V36" s="67">
        <f t="shared" si="5"/>
        <v>62.120219178082195</v>
      </c>
      <c r="W36" s="67">
        <f t="shared" si="6"/>
        <v>3.9452054794520546</v>
      </c>
      <c r="X36" s="67">
        <f t="shared" si="7"/>
        <v>3.2876712328767121</v>
      </c>
      <c r="Y36" s="162">
        <f t="shared" si="24"/>
        <v>0</v>
      </c>
      <c r="Z36" s="20">
        <f t="shared" si="25"/>
        <v>0</v>
      </c>
      <c r="AA36" s="103">
        <f t="shared" si="16"/>
        <v>169.97084958904108</v>
      </c>
      <c r="AB36" s="52">
        <f t="shared" si="17"/>
        <v>38.671458398437501</v>
      </c>
      <c r="AC36" s="19">
        <f t="shared" si="8"/>
        <v>46.405750078124996</v>
      </c>
      <c r="AD36" s="53">
        <f t="shared" si="9"/>
        <v>47.952608414062503</v>
      </c>
      <c r="AE36" s="52">
        <f t="shared" si="18"/>
        <v>38.671458398437501</v>
      </c>
      <c r="AF36" s="19">
        <f t="shared" si="10"/>
        <v>51.046325085937497</v>
      </c>
      <c r="AG36" s="53">
        <f t="shared" si="11"/>
        <v>53.057240922656248</v>
      </c>
      <c r="AH36" s="58">
        <f t="shared" si="26"/>
        <v>73.475770957031244</v>
      </c>
      <c r="AI36" s="53">
        <f t="shared" si="19"/>
        <v>73.475770957031244</v>
      </c>
      <c r="AJ36" s="18"/>
      <c r="AK36" s="18"/>
      <c r="AL36" s="18"/>
      <c r="AM36" s="18"/>
      <c r="AN36" s="18"/>
      <c r="AO36" s="6">
        <v>4039.802811</v>
      </c>
      <c r="AP36" s="6">
        <v>0</v>
      </c>
    </row>
    <row r="37" spans="1:42" ht="14.1" customHeight="1" x14ac:dyDescent="0.2">
      <c r="A37" s="145">
        <v>44</v>
      </c>
      <c r="B37" s="144">
        <v>48</v>
      </c>
      <c r="C37" s="139"/>
      <c r="D37" s="10"/>
      <c r="E37" s="48">
        <v>18</v>
      </c>
      <c r="F37" s="43">
        <f t="shared" si="27"/>
        <v>37455.125399999997</v>
      </c>
      <c r="G37" s="20">
        <f t="shared" si="20"/>
        <v>22673.88</v>
      </c>
      <c r="H37" s="42">
        <v>1440</v>
      </c>
      <c r="I37" s="42">
        <v>1200</v>
      </c>
      <c r="J37" s="155">
        <f t="shared" si="21"/>
        <v>0</v>
      </c>
      <c r="K37" s="94">
        <f t="shared" si="12"/>
        <v>0</v>
      </c>
      <c r="L37" s="94">
        <f t="shared" si="13"/>
        <v>5010.7504499999995</v>
      </c>
      <c r="M37" s="133">
        <f t="shared" si="14"/>
        <v>67779.755849999987</v>
      </c>
      <c r="N37" s="43">
        <f t="shared" si="0"/>
        <v>3121.2604499999998</v>
      </c>
      <c r="O37" s="20">
        <f t="shared" si="1"/>
        <v>1889.49</v>
      </c>
      <c r="P37" s="20">
        <f t="shared" si="2"/>
        <v>120</v>
      </c>
      <c r="Q37" s="20">
        <f t="shared" si="3"/>
        <v>100</v>
      </c>
      <c r="R37" s="158">
        <f t="shared" si="22"/>
        <v>0</v>
      </c>
      <c r="S37" s="170">
        <f t="shared" si="23"/>
        <v>0</v>
      </c>
      <c r="T37" s="44">
        <f t="shared" si="15"/>
        <v>5230.7504499999995</v>
      </c>
      <c r="U37" s="66">
        <f t="shared" si="4"/>
        <v>102.61678191780821</v>
      </c>
      <c r="V37" s="67">
        <f t="shared" si="5"/>
        <v>62.120219178082195</v>
      </c>
      <c r="W37" s="67">
        <f t="shared" si="6"/>
        <v>3.9452054794520546</v>
      </c>
      <c r="X37" s="67">
        <f t="shared" si="7"/>
        <v>3.2876712328767121</v>
      </c>
      <c r="Y37" s="162">
        <f t="shared" si="24"/>
        <v>0</v>
      </c>
      <c r="Z37" s="20">
        <f t="shared" si="25"/>
        <v>0</v>
      </c>
      <c r="AA37" s="103">
        <f t="shared" si="16"/>
        <v>171.96987780821917</v>
      </c>
      <c r="AB37" s="52">
        <f t="shared" si="17"/>
        <v>39.146487890624996</v>
      </c>
      <c r="AC37" s="19">
        <f t="shared" si="8"/>
        <v>46.97578546874999</v>
      </c>
      <c r="AD37" s="53">
        <f t="shared" si="9"/>
        <v>48.541644984374997</v>
      </c>
      <c r="AE37" s="52">
        <f t="shared" si="18"/>
        <v>39.146487890624996</v>
      </c>
      <c r="AF37" s="19">
        <f t="shared" si="10"/>
        <v>51.67336401562499</v>
      </c>
      <c r="AG37" s="53">
        <f t="shared" si="11"/>
        <v>53.708981385937498</v>
      </c>
      <c r="AH37" s="58">
        <f t="shared" si="26"/>
        <v>74.378326992187482</v>
      </c>
      <c r="AI37" s="53">
        <f t="shared" si="19"/>
        <v>74.378326992187482</v>
      </c>
      <c r="AJ37" s="18"/>
      <c r="AK37" s="18"/>
      <c r="AL37" s="18"/>
      <c r="AM37" s="18"/>
      <c r="AN37" s="18"/>
      <c r="AO37" s="6">
        <v>4120.0637939999997</v>
      </c>
      <c r="AP37" s="6">
        <v>0</v>
      </c>
    </row>
    <row r="38" spans="1:42" ht="14.1" customHeight="1" x14ac:dyDescent="0.2">
      <c r="A38" s="145">
        <v>46</v>
      </c>
      <c r="B38" s="144">
        <v>50</v>
      </c>
      <c r="C38" s="139"/>
      <c r="D38" s="10"/>
      <c r="E38" s="48">
        <v>19</v>
      </c>
      <c r="F38" s="43">
        <f t="shared" si="27"/>
        <v>38184.770699999994</v>
      </c>
      <c r="G38" s="20">
        <f t="shared" si="20"/>
        <v>22673.88</v>
      </c>
      <c r="H38" s="42">
        <v>1440</v>
      </c>
      <c r="I38" s="42">
        <v>1200</v>
      </c>
      <c r="J38" s="155">
        <f t="shared" si="21"/>
        <v>0</v>
      </c>
      <c r="K38" s="94">
        <f t="shared" si="12"/>
        <v>0</v>
      </c>
      <c r="L38" s="94">
        <f t="shared" si="13"/>
        <v>5071.5542249999999</v>
      </c>
      <c r="M38" s="133">
        <f t="shared" si="14"/>
        <v>68570.204924999998</v>
      </c>
      <c r="N38" s="43">
        <f t="shared" si="0"/>
        <v>3182.0642249999996</v>
      </c>
      <c r="O38" s="20">
        <f t="shared" si="1"/>
        <v>1889.49</v>
      </c>
      <c r="P38" s="20">
        <f t="shared" si="2"/>
        <v>120</v>
      </c>
      <c r="Q38" s="20">
        <f t="shared" si="3"/>
        <v>100</v>
      </c>
      <c r="R38" s="158">
        <f t="shared" si="22"/>
        <v>0</v>
      </c>
      <c r="S38" s="170">
        <f t="shared" si="23"/>
        <v>0</v>
      </c>
      <c r="T38" s="44">
        <f t="shared" si="15"/>
        <v>5291.5542249999999</v>
      </c>
      <c r="U38" s="66">
        <f t="shared" si="4"/>
        <v>104.61581013698628</v>
      </c>
      <c r="V38" s="67">
        <f t="shared" si="5"/>
        <v>62.120219178082195</v>
      </c>
      <c r="W38" s="67">
        <f t="shared" si="6"/>
        <v>3.9452054794520546</v>
      </c>
      <c r="X38" s="67">
        <f t="shared" si="7"/>
        <v>3.2876712328767121</v>
      </c>
      <c r="Y38" s="162">
        <f t="shared" si="24"/>
        <v>0</v>
      </c>
      <c r="Z38" s="20">
        <f t="shared" si="25"/>
        <v>0</v>
      </c>
      <c r="AA38" s="103">
        <f t="shared" si="16"/>
        <v>173.96890602739725</v>
      </c>
      <c r="AB38" s="52">
        <f t="shared" si="17"/>
        <v>39.621517382812499</v>
      </c>
      <c r="AC38" s="19">
        <f t="shared" si="8"/>
        <v>47.545820859374999</v>
      </c>
      <c r="AD38" s="53">
        <f t="shared" si="9"/>
        <v>49.130681554687499</v>
      </c>
      <c r="AE38" s="52">
        <f t="shared" si="18"/>
        <v>39.621517382812499</v>
      </c>
      <c r="AF38" s="19">
        <f t="shared" si="10"/>
        <v>52.300402945312499</v>
      </c>
      <c r="AG38" s="53">
        <f t="shared" si="11"/>
        <v>54.360721849218749</v>
      </c>
      <c r="AH38" s="58">
        <f t="shared" si="26"/>
        <v>75.280883027343748</v>
      </c>
      <c r="AI38" s="53">
        <f t="shared" si="19"/>
        <v>75.280883027343748</v>
      </c>
      <c r="AJ38" s="18"/>
      <c r="AK38" s="18"/>
      <c r="AL38" s="18"/>
      <c r="AM38" s="18"/>
      <c r="AN38" s="18"/>
      <c r="AO38" s="6">
        <v>4200.3247769999998</v>
      </c>
      <c r="AP38" s="6">
        <v>0</v>
      </c>
    </row>
    <row r="39" spans="1:42" ht="14.1" customHeight="1" x14ac:dyDescent="0.2">
      <c r="A39" s="145">
        <v>48</v>
      </c>
      <c r="B39" s="144">
        <v>52</v>
      </c>
      <c r="C39" s="139"/>
      <c r="D39" s="10"/>
      <c r="E39" s="48">
        <v>20</v>
      </c>
      <c r="F39" s="43">
        <f t="shared" si="27"/>
        <v>38914.415999999997</v>
      </c>
      <c r="G39" s="20">
        <f t="shared" si="20"/>
        <v>22673.88</v>
      </c>
      <c r="H39" s="42">
        <v>1440</v>
      </c>
      <c r="I39" s="42">
        <v>1200</v>
      </c>
      <c r="J39" s="155">
        <f t="shared" si="21"/>
        <v>0</v>
      </c>
      <c r="K39" s="94">
        <f t="shared" si="12"/>
        <v>0</v>
      </c>
      <c r="L39" s="94">
        <f t="shared" si="13"/>
        <v>5132.3580000000002</v>
      </c>
      <c r="M39" s="133">
        <f t="shared" si="14"/>
        <v>69360.65400000001</v>
      </c>
      <c r="N39" s="43">
        <f t="shared" si="0"/>
        <v>3242.8679999999999</v>
      </c>
      <c r="O39" s="20">
        <f t="shared" si="1"/>
        <v>1889.49</v>
      </c>
      <c r="P39" s="20">
        <f t="shared" si="2"/>
        <v>120</v>
      </c>
      <c r="Q39" s="20">
        <f t="shared" si="3"/>
        <v>100</v>
      </c>
      <c r="R39" s="158">
        <f t="shared" si="22"/>
        <v>0</v>
      </c>
      <c r="S39" s="170">
        <f t="shared" si="23"/>
        <v>0</v>
      </c>
      <c r="T39" s="44">
        <f t="shared" si="15"/>
        <v>5352.3580000000002</v>
      </c>
      <c r="U39" s="66">
        <f t="shared" si="4"/>
        <v>106.61483835616437</v>
      </c>
      <c r="V39" s="67">
        <f t="shared" si="5"/>
        <v>62.120219178082195</v>
      </c>
      <c r="W39" s="67">
        <f t="shared" si="6"/>
        <v>3.9452054794520546</v>
      </c>
      <c r="X39" s="67">
        <f t="shared" si="7"/>
        <v>3.2876712328767121</v>
      </c>
      <c r="Y39" s="162">
        <f t="shared" si="24"/>
        <v>0</v>
      </c>
      <c r="Z39" s="20">
        <f t="shared" si="25"/>
        <v>0</v>
      </c>
      <c r="AA39" s="103">
        <f t="shared" si="16"/>
        <v>175.96793424657531</v>
      </c>
      <c r="AB39" s="52">
        <f t="shared" si="17"/>
        <v>40.096546875000001</v>
      </c>
      <c r="AC39" s="19">
        <f t="shared" si="8"/>
        <v>48.115856250000007</v>
      </c>
      <c r="AD39" s="53">
        <f t="shared" si="9"/>
        <v>49.719718125000007</v>
      </c>
      <c r="AE39" s="52">
        <f t="shared" si="18"/>
        <v>40.096546875000001</v>
      </c>
      <c r="AF39" s="19">
        <f t="shared" si="10"/>
        <v>52.927441875</v>
      </c>
      <c r="AG39" s="53">
        <f t="shared" si="11"/>
        <v>55.012462312500006</v>
      </c>
      <c r="AH39" s="58">
        <f t="shared" si="26"/>
        <v>76.1834390625</v>
      </c>
      <c r="AI39" s="53">
        <f t="shared" si="19"/>
        <v>76.1834390625</v>
      </c>
      <c r="AJ39" s="18"/>
      <c r="AK39" s="18"/>
      <c r="AL39" s="18"/>
      <c r="AM39" s="18"/>
      <c r="AN39" s="18"/>
      <c r="AO39" s="6">
        <v>4280.5857599999999</v>
      </c>
      <c r="AP39" s="6">
        <v>0</v>
      </c>
    </row>
    <row r="40" spans="1:42" ht="14.1" customHeight="1" thickBot="1" x14ac:dyDescent="0.25">
      <c r="A40" s="146">
        <v>50</v>
      </c>
      <c r="B40" s="147">
        <v>54</v>
      </c>
      <c r="C40" s="140"/>
      <c r="D40" s="141"/>
      <c r="E40" s="142">
        <v>21</v>
      </c>
      <c r="F40" s="45">
        <f t="shared" si="27"/>
        <v>39644.061299999994</v>
      </c>
      <c r="G40" s="46">
        <f t="shared" si="20"/>
        <v>22673.88</v>
      </c>
      <c r="H40" s="51">
        <v>1440</v>
      </c>
      <c r="I40" s="51">
        <v>1200</v>
      </c>
      <c r="J40" s="156">
        <f t="shared" si="21"/>
        <v>0</v>
      </c>
      <c r="K40" s="95">
        <f t="shared" si="12"/>
        <v>0</v>
      </c>
      <c r="L40" s="95">
        <f t="shared" si="13"/>
        <v>5193.1617749999996</v>
      </c>
      <c r="M40" s="134">
        <f t="shared" si="14"/>
        <v>70151.103074999992</v>
      </c>
      <c r="N40" s="45">
        <f t="shared" si="0"/>
        <v>3303.6717749999993</v>
      </c>
      <c r="O40" s="46">
        <f t="shared" si="1"/>
        <v>1889.49</v>
      </c>
      <c r="P40" s="46">
        <f t="shared" si="2"/>
        <v>120</v>
      </c>
      <c r="Q40" s="46">
        <f t="shared" si="3"/>
        <v>100</v>
      </c>
      <c r="R40" s="159">
        <f t="shared" si="22"/>
        <v>0</v>
      </c>
      <c r="S40" s="171">
        <f t="shared" si="23"/>
        <v>0</v>
      </c>
      <c r="T40" s="47">
        <f t="shared" si="15"/>
        <v>5413.1617749999996</v>
      </c>
      <c r="U40" s="68">
        <f t="shared" si="4"/>
        <v>108.61386657534246</v>
      </c>
      <c r="V40" s="69">
        <f t="shared" si="5"/>
        <v>62.120219178082195</v>
      </c>
      <c r="W40" s="69">
        <f t="shared" si="6"/>
        <v>3.9452054794520546</v>
      </c>
      <c r="X40" s="69">
        <f t="shared" si="7"/>
        <v>3.2876712328767121</v>
      </c>
      <c r="Y40" s="163">
        <f t="shared" si="24"/>
        <v>0</v>
      </c>
      <c r="Z40" s="46">
        <f t="shared" si="25"/>
        <v>0</v>
      </c>
      <c r="AA40" s="104">
        <f t="shared" si="16"/>
        <v>177.96696246575343</v>
      </c>
      <c r="AB40" s="54">
        <f t="shared" si="17"/>
        <v>40.571576367187497</v>
      </c>
      <c r="AC40" s="55">
        <f t="shared" si="8"/>
        <v>48.685891640625002</v>
      </c>
      <c r="AD40" s="56">
        <f t="shared" si="9"/>
        <v>50.308754695312501</v>
      </c>
      <c r="AE40" s="54">
        <f t="shared" si="18"/>
        <v>40.571576367187497</v>
      </c>
      <c r="AF40" s="55">
        <f t="shared" si="10"/>
        <v>53.554480804687493</v>
      </c>
      <c r="AG40" s="56">
        <f t="shared" si="11"/>
        <v>55.664202775781249</v>
      </c>
      <c r="AH40" s="64">
        <f t="shared" si="26"/>
        <v>77.085995097656252</v>
      </c>
      <c r="AI40" s="56">
        <f t="shared" si="19"/>
        <v>77.085995097656252</v>
      </c>
      <c r="AJ40" s="18"/>
      <c r="AK40" s="18"/>
      <c r="AL40" s="18"/>
      <c r="AM40" s="18"/>
      <c r="AN40" s="18"/>
      <c r="AO40" s="6">
        <v>4360.8467429999992</v>
      </c>
      <c r="AP40" s="6">
        <v>0</v>
      </c>
    </row>
  </sheetData>
  <mergeCells count="47">
    <mergeCell ref="AI11:AI12"/>
    <mergeCell ref="AO11:AP11"/>
    <mergeCell ref="AB11:AB12"/>
    <mergeCell ref="AC11:AC12"/>
    <mergeCell ref="AD11:AD12"/>
    <mergeCell ref="AE11:AE12"/>
    <mergeCell ref="AF11:AF12"/>
    <mergeCell ref="AG11:AG12"/>
    <mergeCell ref="AH10:AI10"/>
    <mergeCell ref="F11:F12"/>
    <mergeCell ref="G11:G12"/>
    <mergeCell ref="H11:H12"/>
    <mergeCell ref="I11:I12"/>
    <mergeCell ref="M11:M12"/>
    <mergeCell ref="N11:N12"/>
    <mergeCell ref="O11:O12"/>
    <mergeCell ref="U10:AA10"/>
    <mergeCell ref="U11:U12"/>
    <mergeCell ref="V11:V12"/>
    <mergeCell ref="W11:W12"/>
    <mergeCell ref="X11:X12"/>
    <mergeCell ref="Y11:Y12"/>
    <mergeCell ref="AA11:AA12"/>
    <mergeCell ref="AH11:AH12"/>
    <mergeCell ref="S11:S12"/>
    <mergeCell ref="T11:T12"/>
    <mergeCell ref="L11:L12"/>
    <mergeCell ref="AB10:AD10"/>
    <mergeCell ref="AE10:AG10"/>
    <mergeCell ref="R11:R12"/>
    <mergeCell ref="Z11:Z12"/>
    <mergeCell ref="R5:T5"/>
    <mergeCell ref="Q7:T7"/>
    <mergeCell ref="Q8:T8"/>
    <mergeCell ref="A10:B10"/>
    <mergeCell ref="A11:A12"/>
    <mergeCell ref="B11:B12"/>
    <mergeCell ref="C7:F8"/>
    <mergeCell ref="G7:N7"/>
    <mergeCell ref="G8:N8"/>
    <mergeCell ref="C10:C12"/>
    <mergeCell ref="D10:D12"/>
    <mergeCell ref="E10:E12"/>
    <mergeCell ref="F10:M10"/>
    <mergeCell ref="N10:T10"/>
    <mergeCell ref="P11:P12"/>
    <mergeCell ref="Q11:Q12"/>
  </mergeCells>
  <dataValidations count="3">
    <dataValidation type="list" allowBlank="1" showInputMessage="1" showErrorMessage="1" sqref="AE8:AF8" xr:uid="{32029D9D-FECF-48DF-966E-22D8BC4BA983}">
      <formula1>"FACHLEHRER - DOCENTE TECNICO PRATICO,MUSIKSCHULLEHRER - DOCENTE DI MUSICA,LEHRER MIT 3 JAHE HS - DOCENTE 3 ANNI LAUREA,LEHRER 5 JAHRE HS - DOCENTE 5 ANNI DI LAUREA,PRAXISLEHRER - INSEGNATE APPLICAZIONE TECHNICA,"</formula1>
    </dataValidation>
    <dataValidation type="list" allowBlank="1" showInputMessage="1" showErrorMessage="1" sqref="K12" xr:uid="{C0D6DFF9-2230-4697-90B5-B16C41A70DBC}">
      <formula1>"NO-NEIN,SI-JA,"</formula1>
    </dataValidation>
    <dataValidation type="list" allowBlank="1" showInputMessage="1" showErrorMessage="1" sqref="J12" xr:uid="{12896781-0B3F-4A46-A041-A498CEEF761C}">
      <formula1>"C1 (ex A),B2 (ex B),NO-NEIN,"</formula1>
    </dataValidation>
  </dataValidations>
  <pageMargins left="0.39370078740157483" right="0" top="0" bottom="0.39370078740157483" header="0.15748031496062992" footer="0.15748031496062992"/>
  <pageSetup paperSize="9" orientation="portrait" r:id="rId1"/>
  <headerFooter alignWithMargins="0">
    <oddFooter>&amp;L&amp;8&amp;A&amp;R&amp;8Version/e &amp;D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indexed="10"/>
    <pageSetUpPr fitToPage="1"/>
  </sheetPr>
  <dimension ref="A1:N58"/>
  <sheetViews>
    <sheetView topLeftCell="A4" zoomScaleNormal="100" workbookViewId="0">
      <selection activeCell="N29" sqref="N29"/>
    </sheetView>
  </sheetViews>
  <sheetFormatPr baseColWidth="10" defaultColWidth="11.42578125" defaultRowHeight="12.75" outlineLevelRow="1" x14ac:dyDescent="0.2"/>
  <cols>
    <col min="1" max="1" width="34.140625" bestFit="1" customWidth="1"/>
    <col min="2" max="2" width="4" bestFit="1" customWidth="1"/>
    <col min="3" max="4" width="7.85546875" bestFit="1" customWidth="1"/>
    <col min="5" max="5" width="9.5703125" bestFit="1" customWidth="1"/>
    <col min="6" max="6" width="16.85546875" bestFit="1" customWidth="1"/>
    <col min="7" max="7" width="6.28515625" hidden="1" customWidth="1"/>
    <col min="8" max="8" width="21.7109375" bestFit="1" customWidth="1"/>
    <col min="9" max="9" width="11.42578125" bestFit="1" customWidth="1"/>
    <col min="10" max="10" width="16.85546875" bestFit="1" customWidth="1"/>
    <col min="11" max="11" width="11.7109375" customWidth="1"/>
    <col min="12" max="12" width="9.42578125" customWidth="1"/>
    <col min="13" max="13" width="13.7109375" bestFit="1" customWidth="1"/>
    <col min="14" max="14" width="14.5703125" customWidth="1"/>
    <col min="15" max="15" width="16.5703125" customWidth="1"/>
    <col min="17" max="17" width="11.7109375" bestFit="1" customWidth="1"/>
  </cols>
  <sheetData>
    <row r="1" spans="1:14" ht="63.75" customHeight="1" x14ac:dyDescent="0.2">
      <c r="A1" s="13"/>
      <c r="B1" s="14"/>
      <c r="C1" s="14"/>
      <c r="D1" s="14"/>
      <c r="E1" s="14"/>
      <c r="F1" s="14"/>
      <c r="G1" s="14"/>
      <c r="H1" s="14"/>
      <c r="I1" s="14"/>
      <c r="J1" s="14"/>
      <c r="K1" s="14"/>
      <c r="L1" s="15"/>
    </row>
    <row r="2" spans="1:14" ht="18.75" customHeight="1" x14ac:dyDescent="0.2"/>
    <row r="3" spans="1:14" x14ac:dyDescent="0.2">
      <c r="F3" s="33">
        <v>43831</v>
      </c>
      <c r="K3" s="277"/>
      <c r="L3" s="277"/>
    </row>
    <row r="4" spans="1:14" ht="84" customHeight="1" x14ac:dyDescent="0.2">
      <c r="F4" s="34" t="s">
        <v>40</v>
      </c>
      <c r="L4">
        <f>IF(K4="A",1062.96,IF(K4="B",951.72,IF(K4="C",679.8,IF(K4="D","618",0))))</f>
        <v>0</v>
      </c>
    </row>
    <row r="5" spans="1:14" ht="12" customHeight="1" x14ac:dyDescent="0.2">
      <c r="B5" s="286" t="s">
        <v>11</v>
      </c>
      <c r="C5" s="287"/>
      <c r="D5" s="287"/>
      <c r="E5" s="287"/>
      <c r="F5" s="288"/>
      <c r="H5" s="1" t="s">
        <v>12</v>
      </c>
      <c r="I5" s="2"/>
      <c r="J5" s="2"/>
      <c r="K5" s="3"/>
      <c r="L5" s="4"/>
      <c r="M5" s="278" t="s">
        <v>45</v>
      </c>
      <c r="N5" s="278"/>
    </row>
    <row r="6" spans="1:14" x14ac:dyDescent="0.2">
      <c r="B6" s="5" t="s">
        <v>13</v>
      </c>
      <c r="C6" s="279" t="s">
        <v>14</v>
      </c>
      <c r="D6" s="279"/>
      <c r="E6" s="280">
        <v>335.7</v>
      </c>
      <c r="F6" s="280"/>
      <c r="H6" s="289">
        <v>18.600000000000001</v>
      </c>
      <c r="I6" s="290"/>
      <c r="J6" s="291" t="s">
        <v>15</v>
      </c>
      <c r="K6" s="292"/>
      <c r="M6" s="36" t="s">
        <v>41</v>
      </c>
      <c r="N6" s="37">
        <v>1062.96</v>
      </c>
    </row>
    <row r="7" spans="1:14" x14ac:dyDescent="0.2">
      <c r="B7" s="5" t="s">
        <v>16</v>
      </c>
      <c r="C7" s="279" t="s">
        <v>14</v>
      </c>
      <c r="D7" s="279"/>
      <c r="E7" s="280"/>
      <c r="F7" s="280"/>
      <c r="G7" s="35"/>
      <c r="H7" s="281">
        <v>20.149999999999999</v>
      </c>
      <c r="I7" s="282"/>
      <c r="J7" s="285">
        <v>366</v>
      </c>
      <c r="K7" s="284"/>
      <c r="M7" s="36" t="s">
        <v>42</v>
      </c>
      <c r="N7" s="37">
        <v>951.72</v>
      </c>
    </row>
    <row r="8" spans="1:14" x14ac:dyDescent="0.2">
      <c r="B8" s="5" t="s">
        <v>17</v>
      </c>
      <c r="C8" s="279" t="s">
        <v>14</v>
      </c>
      <c r="D8" s="279"/>
      <c r="E8" s="280">
        <v>387.34</v>
      </c>
      <c r="F8" s="280"/>
      <c r="H8" s="281">
        <v>21.18</v>
      </c>
      <c r="I8" s="282"/>
      <c r="J8" s="283" t="str">
        <f>CONCATENATE("GIORNALIERO - TÄGLICH  
(",J7," giorni/Tage)")</f>
        <v>GIORNALIERO - TÄGLICH  
(366 giorni/Tage)</v>
      </c>
      <c r="K8" s="284"/>
      <c r="M8" s="36" t="s">
        <v>43</v>
      </c>
      <c r="N8" s="37">
        <v>679.8</v>
      </c>
    </row>
    <row r="9" spans="1:14" x14ac:dyDescent="0.2">
      <c r="B9" s="5" t="s">
        <v>18</v>
      </c>
      <c r="C9" s="279" t="s">
        <v>14</v>
      </c>
      <c r="D9" s="279"/>
      <c r="E9" s="280">
        <v>413.17</v>
      </c>
      <c r="F9" s="280"/>
      <c r="H9" s="281">
        <v>23.25</v>
      </c>
      <c r="I9" s="282"/>
      <c r="J9" s="283" t="s">
        <v>19</v>
      </c>
      <c r="K9" s="284"/>
      <c r="M9" s="36" t="s">
        <v>44</v>
      </c>
      <c r="N9" s="37">
        <v>618</v>
      </c>
    </row>
    <row r="10" spans="1:14" x14ac:dyDescent="0.2">
      <c r="B10" s="5" t="s">
        <v>20</v>
      </c>
      <c r="C10" s="279" t="s">
        <v>14</v>
      </c>
      <c r="D10" s="279"/>
      <c r="E10" s="280">
        <v>438.99</v>
      </c>
      <c r="F10" s="280"/>
      <c r="H10" s="281">
        <v>26.86</v>
      </c>
      <c r="I10" s="282"/>
      <c r="J10" s="283" t="s">
        <v>21</v>
      </c>
      <c r="K10" s="284"/>
    </row>
    <row r="11" spans="1:14" x14ac:dyDescent="0.2">
      <c r="B11" s="5" t="s">
        <v>22</v>
      </c>
      <c r="C11" s="279" t="s">
        <v>14</v>
      </c>
      <c r="D11" s="279"/>
      <c r="E11" s="280">
        <v>464.81</v>
      </c>
      <c r="F11" s="280"/>
      <c r="H11" s="281">
        <v>30.48</v>
      </c>
      <c r="I11" s="282"/>
      <c r="J11" s="283" t="s">
        <v>23</v>
      </c>
      <c r="K11" s="284"/>
      <c r="M11" s="41" t="s">
        <v>46</v>
      </c>
    </row>
    <row r="12" spans="1:14" x14ac:dyDescent="0.2">
      <c r="B12" s="5" t="s">
        <v>24</v>
      </c>
      <c r="C12" s="279" t="s">
        <v>14</v>
      </c>
      <c r="D12" s="279"/>
      <c r="E12" s="280">
        <v>490.63</v>
      </c>
      <c r="F12" s="280"/>
      <c r="H12" s="281">
        <v>35.64</v>
      </c>
      <c r="I12" s="282"/>
      <c r="J12" s="283" t="s">
        <v>25</v>
      </c>
      <c r="K12" s="284"/>
      <c r="M12" s="41" t="s">
        <v>47</v>
      </c>
    </row>
    <row r="13" spans="1:14" x14ac:dyDescent="0.2">
      <c r="B13" s="5" t="s">
        <v>26</v>
      </c>
      <c r="C13" s="279" t="s">
        <v>14</v>
      </c>
      <c r="D13" s="279"/>
      <c r="E13" s="280">
        <v>516.46</v>
      </c>
      <c r="F13" s="280"/>
      <c r="H13" s="281">
        <v>42.35</v>
      </c>
      <c r="I13" s="282"/>
      <c r="J13" s="283" t="s">
        <v>27</v>
      </c>
      <c r="K13" s="284"/>
      <c r="M13" s="41" t="s">
        <v>48</v>
      </c>
    </row>
    <row r="14" spans="1:14" x14ac:dyDescent="0.2">
      <c r="B14" s="5" t="s">
        <v>28</v>
      </c>
      <c r="C14" s="279" t="s">
        <v>14</v>
      </c>
      <c r="D14" s="279"/>
      <c r="E14" s="280">
        <v>542.28</v>
      </c>
      <c r="F14" s="280"/>
      <c r="H14" s="281">
        <v>50.1</v>
      </c>
      <c r="I14" s="282"/>
      <c r="J14" s="283" t="s">
        <v>29</v>
      </c>
      <c r="K14" s="284"/>
      <c r="M14" s="41" t="s">
        <v>49</v>
      </c>
    </row>
    <row r="15" spans="1:14" x14ac:dyDescent="0.2">
      <c r="M15" s="41" t="s">
        <v>50</v>
      </c>
    </row>
    <row r="16" spans="1:14" x14ac:dyDescent="0.2">
      <c r="F16">
        <f>40*12</f>
        <v>480</v>
      </c>
    </row>
    <row r="17" spans="1:11" x14ac:dyDescent="0.2">
      <c r="A17" s="25" t="s">
        <v>37</v>
      </c>
      <c r="E17" s="24" t="s">
        <v>35</v>
      </c>
      <c r="F17" s="24" t="s">
        <v>36</v>
      </c>
      <c r="I17" s="23" t="s">
        <v>34</v>
      </c>
      <c r="J17" s="23" t="s">
        <v>33</v>
      </c>
      <c r="K17" s="23"/>
    </row>
    <row r="18" spans="1:11" x14ac:dyDescent="0.2">
      <c r="B18" s="10">
        <v>1</v>
      </c>
      <c r="C18" s="19">
        <v>7280.26</v>
      </c>
      <c r="D18" s="19">
        <v>9126.6200000000008</v>
      </c>
      <c r="E18" s="26">
        <v>10404.08</v>
      </c>
      <c r="F18" s="30">
        <f>+E18+$F$16</f>
        <v>10884.08</v>
      </c>
      <c r="I18" s="22">
        <f>+F18*100%/E18-100%</f>
        <v>4.6135746745507467E-2</v>
      </c>
      <c r="J18" s="22">
        <f t="shared" ref="J18:J28" si="0">+((C18+F18)*100%/(C18+E18))-100%</f>
        <v>2.7142658419822219E-2</v>
      </c>
      <c r="K18" s="22">
        <f t="shared" ref="K18:K28" si="1">+((D18+F18)*100%/(D18+E18))-100%</f>
        <v>2.4576692079648854E-2</v>
      </c>
    </row>
    <row r="19" spans="1:11" x14ac:dyDescent="0.2">
      <c r="B19" s="10">
        <v>2</v>
      </c>
      <c r="C19" s="19">
        <v>8778.39</v>
      </c>
      <c r="D19" s="19">
        <v>11240.2</v>
      </c>
      <c r="E19" s="26">
        <v>10432.49</v>
      </c>
      <c r="F19" s="30">
        <f t="shared" ref="F19:F28" si="2">+E19+$F$16</f>
        <v>10912.49</v>
      </c>
      <c r="I19" s="22">
        <f t="shared" ref="I19:I28" si="3">+F19*100%/E19-100%</f>
        <v>4.6010108804321881E-2</v>
      </c>
      <c r="J19" s="22">
        <f t="shared" si="0"/>
        <v>2.4985841356564675E-2</v>
      </c>
      <c r="K19" s="22">
        <f t="shared" si="1"/>
        <v>2.214768909627729E-2</v>
      </c>
    </row>
    <row r="20" spans="1:11" x14ac:dyDescent="0.2">
      <c r="B20" s="10">
        <v>3</v>
      </c>
      <c r="C20" s="19">
        <v>9539.0300000000007</v>
      </c>
      <c r="D20" s="19">
        <v>12292.27</v>
      </c>
      <c r="E20" s="26">
        <v>10469.299999999999</v>
      </c>
      <c r="F20" s="30">
        <f t="shared" si="2"/>
        <v>10949.3</v>
      </c>
      <c r="I20" s="22">
        <f t="shared" si="3"/>
        <v>4.584833752017814E-2</v>
      </c>
      <c r="J20" s="22">
        <f t="shared" si="0"/>
        <v>2.3990008161600684E-2</v>
      </c>
      <c r="K20" s="22">
        <f t="shared" si="1"/>
        <v>2.1088176254977054E-2</v>
      </c>
    </row>
    <row r="21" spans="1:11" x14ac:dyDescent="0.2">
      <c r="B21" s="10">
        <v>4</v>
      </c>
      <c r="C21" s="19">
        <v>10299.66</v>
      </c>
      <c r="D21" s="19">
        <v>13365.36</v>
      </c>
      <c r="E21" s="26">
        <v>10525.06</v>
      </c>
      <c r="F21" s="30">
        <f t="shared" si="2"/>
        <v>11005.06</v>
      </c>
      <c r="I21" s="22">
        <f t="shared" si="3"/>
        <v>4.5605440729078905E-2</v>
      </c>
      <c r="J21" s="22">
        <f t="shared" si="0"/>
        <v>2.3049529597516827E-2</v>
      </c>
      <c r="K21" s="22">
        <f t="shared" si="1"/>
        <v>2.0091735515742393E-2</v>
      </c>
    </row>
    <row r="22" spans="1:11" x14ac:dyDescent="0.2">
      <c r="B22" s="10">
        <v>5</v>
      </c>
      <c r="C22" s="19">
        <v>11591.59</v>
      </c>
      <c r="D22" s="19">
        <v>15040.25</v>
      </c>
      <c r="E22" s="26">
        <v>10570.3</v>
      </c>
      <c r="F22" s="30">
        <f t="shared" si="2"/>
        <v>11050.3</v>
      </c>
      <c r="I22" s="22">
        <f t="shared" si="3"/>
        <v>4.541025325676662E-2</v>
      </c>
      <c r="J22" s="22">
        <f t="shared" si="0"/>
        <v>2.1658802566026703E-2</v>
      </c>
      <c r="K22" s="22">
        <f t="shared" si="1"/>
        <v>1.8742276132297064E-2</v>
      </c>
    </row>
    <row r="23" spans="1:11" x14ac:dyDescent="0.2">
      <c r="B23" s="10">
        <v>6</v>
      </c>
      <c r="C23" s="19">
        <v>12936.13</v>
      </c>
      <c r="D23" s="19">
        <v>17097.02</v>
      </c>
      <c r="E23" s="26">
        <v>10636.59</v>
      </c>
      <c r="F23" s="30">
        <f t="shared" si="2"/>
        <v>11116.59</v>
      </c>
      <c r="I23" s="22">
        <f t="shared" si="3"/>
        <v>4.5127244727868554E-2</v>
      </c>
      <c r="J23" s="22">
        <f t="shared" si="0"/>
        <v>2.0362520744318102E-2</v>
      </c>
      <c r="K23" s="22">
        <f t="shared" si="1"/>
        <v>1.7307519648541936E-2</v>
      </c>
    </row>
    <row r="24" spans="1:11" x14ac:dyDescent="0.2">
      <c r="B24" s="10">
        <v>7</v>
      </c>
      <c r="C24" s="19">
        <v>15341.14</v>
      </c>
      <c r="D24" s="19">
        <v>20271.080000000002</v>
      </c>
      <c r="E24" s="26">
        <v>10706.02</v>
      </c>
      <c r="F24" s="30">
        <f t="shared" si="2"/>
        <v>11186.02</v>
      </c>
      <c r="I24" s="22">
        <f t="shared" si="3"/>
        <v>4.4834588390457064E-2</v>
      </c>
      <c r="J24" s="22">
        <f t="shared" si="0"/>
        <v>1.8428112700194621E-2</v>
      </c>
      <c r="K24" s="22">
        <f t="shared" si="1"/>
        <v>1.5495317508740225E-2</v>
      </c>
    </row>
    <row r="25" spans="1:11" x14ac:dyDescent="0.2">
      <c r="B25" s="17" t="s">
        <v>31</v>
      </c>
      <c r="C25" s="19">
        <v>17041.259999999998</v>
      </c>
      <c r="D25" s="19">
        <v>22294.2</v>
      </c>
      <c r="E25" s="26">
        <v>10790.18</v>
      </c>
      <c r="F25" s="30">
        <f t="shared" si="2"/>
        <v>11270.18</v>
      </c>
      <c r="I25" s="22">
        <f t="shared" si="3"/>
        <v>4.4484892745070059E-2</v>
      </c>
      <c r="J25" s="22">
        <f t="shared" si="0"/>
        <v>1.7246682169517635E-2</v>
      </c>
      <c r="K25" s="22">
        <f t="shared" si="1"/>
        <v>1.4508357115956327E-2</v>
      </c>
    </row>
    <row r="26" spans="1:11" x14ac:dyDescent="0.2">
      <c r="B26" s="10" t="s">
        <v>10</v>
      </c>
      <c r="C26" s="19">
        <v>16108.09</v>
      </c>
      <c r="D26" s="19">
        <v>21082.22</v>
      </c>
      <c r="E26" s="26">
        <v>10753.37</v>
      </c>
      <c r="F26" s="30">
        <f t="shared" si="2"/>
        <v>11233.37</v>
      </c>
      <c r="I26" s="22">
        <f t="shared" si="3"/>
        <v>4.4637169557078415E-2</v>
      </c>
      <c r="J26" s="22">
        <f t="shared" si="0"/>
        <v>1.7869468003600675E-2</v>
      </c>
      <c r="K26" s="22">
        <f t="shared" si="1"/>
        <v>1.5077465189117012E-2</v>
      </c>
    </row>
    <row r="27" spans="1:11" x14ac:dyDescent="0.2">
      <c r="B27" s="10">
        <v>8</v>
      </c>
      <c r="C27" s="19">
        <v>18738.240000000002</v>
      </c>
      <c r="D27" s="19">
        <v>24321.51</v>
      </c>
      <c r="E27" s="26">
        <v>10790.18</v>
      </c>
      <c r="F27" s="30">
        <f>+E27+$F$16</f>
        <v>11270.18</v>
      </c>
      <c r="I27" s="22">
        <f t="shared" si="3"/>
        <v>4.4484892745070059E-2</v>
      </c>
      <c r="J27" s="22">
        <f t="shared" si="0"/>
        <v>1.6255526032209033E-2</v>
      </c>
      <c r="K27" s="22">
        <f t="shared" si="1"/>
        <v>1.3670660683094527E-2</v>
      </c>
    </row>
    <row r="28" spans="1:11" x14ac:dyDescent="0.2">
      <c r="B28" s="10">
        <v>9</v>
      </c>
      <c r="C28" s="19">
        <v>22388.89</v>
      </c>
      <c r="D28" s="19">
        <v>29843.78</v>
      </c>
      <c r="E28" s="26">
        <v>10850.16</v>
      </c>
      <c r="F28" s="30">
        <f t="shared" si="2"/>
        <v>11330.16</v>
      </c>
      <c r="I28" s="22">
        <f t="shared" si="3"/>
        <v>4.4238978964365572E-2</v>
      </c>
      <c r="J28" s="22">
        <f t="shared" si="0"/>
        <v>1.4440845932720769E-2</v>
      </c>
      <c r="K28" s="22">
        <f t="shared" si="1"/>
        <v>1.1795368057258671E-2</v>
      </c>
    </row>
    <row r="29" spans="1:11" x14ac:dyDescent="0.2">
      <c r="C29" s="18"/>
      <c r="I29" s="21"/>
    </row>
    <row r="30" spans="1:11" x14ac:dyDescent="0.2">
      <c r="I30" s="32"/>
      <c r="J30" s="31"/>
    </row>
    <row r="31" spans="1:11" x14ac:dyDescent="0.2">
      <c r="F31">
        <f>40*12</f>
        <v>480</v>
      </c>
    </row>
    <row r="32" spans="1:11" x14ac:dyDescent="0.2">
      <c r="A32" s="25" t="s">
        <v>39</v>
      </c>
      <c r="E32" s="24" t="s">
        <v>35</v>
      </c>
      <c r="F32" s="24" t="s">
        <v>36</v>
      </c>
      <c r="I32" s="23" t="s">
        <v>34</v>
      </c>
      <c r="J32" s="23" t="s">
        <v>33</v>
      </c>
      <c r="K32" s="23"/>
    </row>
    <row r="33" spans="1:12" x14ac:dyDescent="0.2">
      <c r="B33" s="10">
        <v>1</v>
      </c>
      <c r="C33" s="19">
        <v>7280.26</v>
      </c>
      <c r="D33" s="19">
        <v>9126.6200000000008</v>
      </c>
      <c r="E33" s="19">
        <v>9924.08</v>
      </c>
      <c r="F33" s="26">
        <f>+E33+$F$31</f>
        <v>10404.08</v>
      </c>
      <c r="I33" s="22">
        <f t="shared" ref="I33:I43" si="4">+F33*100%/E33-100%</f>
        <v>4.8367203811335635E-2</v>
      </c>
      <c r="J33" s="22">
        <f t="shared" ref="J33:J43" si="5">+((C33+F33)*100%/(C33+E33))-100%</f>
        <v>2.7899936876392806E-2</v>
      </c>
      <c r="K33" s="22">
        <f t="shared" ref="K33:K43" si="6">+((D33+F33)*100%/(D33+E33))-100%</f>
        <v>2.5195924559202609E-2</v>
      </c>
    </row>
    <row r="34" spans="1:12" x14ac:dyDescent="0.2">
      <c r="B34" s="10">
        <v>2</v>
      </c>
      <c r="C34" s="19">
        <v>8778.39</v>
      </c>
      <c r="D34" s="19">
        <v>11240.2</v>
      </c>
      <c r="E34" s="19">
        <v>9952.49</v>
      </c>
      <c r="F34" s="26">
        <f t="shared" ref="F34:F43" si="7">+E34+$F$31</f>
        <v>10432.49</v>
      </c>
      <c r="I34" s="22">
        <f t="shared" si="4"/>
        <v>4.8229136628120228E-2</v>
      </c>
      <c r="J34" s="22">
        <f t="shared" si="5"/>
        <v>2.5626131820822184E-2</v>
      </c>
      <c r="K34" s="22">
        <f t="shared" si="6"/>
        <v>2.2649319175621407E-2</v>
      </c>
    </row>
    <row r="35" spans="1:12" x14ac:dyDescent="0.2">
      <c r="B35" s="10">
        <v>3</v>
      </c>
      <c r="C35" s="19">
        <v>9539.0300000000007</v>
      </c>
      <c r="D35" s="19">
        <v>12292.27</v>
      </c>
      <c r="E35" s="19">
        <v>9989.2999999999993</v>
      </c>
      <c r="F35" s="26">
        <f t="shared" si="7"/>
        <v>10469.299999999999</v>
      </c>
      <c r="I35" s="22">
        <f t="shared" si="4"/>
        <v>4.8051415014064958E-2</v>
      </c>
      <c r="J35" s="22">
        <f t="shared" si="5"/>
        <v>2.4579674759695358E-2</v>
      </c>
      <c r="K35" s="22">
        <f t="shared" si="6"/>
        <v>2.1542467608880234E-2</v>
      </c>
    </row>
    <row r="36" spans="1:12" x14ac:dyDescent="0.2">
      <c r="B36" s="10">
        <v>4</v>
      </c>
      <c r="C36" s="19">
        <v>10299.66</v>
      </c>
      <c r="D36" s="19">
        <v>13365.36</v>
      </c>
      <c r="E36" s="19">
        <v>10045.06</v>
      </c>
      <c r="F36" s="26">
        <f t="shared" si="7"/>
        <v>10525.06</v>
      </c>
      <c r="I36" s="22">
        <f t="shared" si="4"/>
        <v>4.7784682221908126E-2</v>
      </c>
      <c r="J36" s="22">
        <f t="shared" si="5"/>
        <v>2.3593345103791075E-2</v>
      </c>
      <c r="K36" s="22">
        <f t="shared" si="6"/>
        <v>2.0503690237082539E-2</v>
      </c>
    </row>
    <row r="37" spans="1:12" x14ac:dyDescent="0.2">
      <c r="B37" s="10">
        <v>5</v>
      </c>
      <c r="C37" s="19">
        <v>11591.59</v>
      </c>
      <c r="D37" s="19">
        <v>15040.25</v>
      </c>
      <c r="E37" s="19">
        <v>10090.299999999999</v>
      </c>
      <c r="F37" s="26">
        <f t="shared" si="7"/>
        <v>10570.3</v>
      </c>
      <c r="I37" s="22">
        <f t="shared" si="4"/>
        <v>4.7570438936404225E-2</v>
      </c>
      <c r="J37" s="22">
        <f t="shared" si="5"/>
        <v>2.2138291449684599E-2</v>
      </c>
      <c r="K37" s="22">
        <f t="shared" si="6"/>
        <v>1.910025845037211E-2</v>
      </c>
    </row>
    <row r="38" spans="1:12" x14ac:dyDescent="0.2">
      <c r="B38" s="10">
        <v>6</v>
      </c>
      <c r="C38" s="19">
        <v>12936.13</v>
      </c>
      <c r="D38" s="19">
        <v>17097.02</v>
      </c>
      <c r="E38" s="19">
        <v>10156.59</v>
      </c>
      <c r="F38" s="26">
        <f t="shared" si="7"/>
        <v>10636.59</v>
      </c>
      <c r="I38" s="22">
        <f t="shared" si="4"/>
        <v>4.725995634361535E-2</v>
      </c>
      <c r="J38" s="22">
        <f t="shared" si="5"/>
        <v>2.0785771446585777E-2</v>
      </c>
      <c r="K38" s="22">
        <f t="shared" si="6"/>
        <v>1.7612345667234575E-2</v>
      </c>
    </row>
    <row r="39" spans="1:12" x14ac:dyDescent="0.2">
      <c r="B39" s="10">
        <v>7</v>
      </c>
      <c r="C39" s="19">
        <v>15341.14</v>
      </c>
      <c r="D39" s="19">
        <v>20271.080000000002</v>
      </c>
      <c r="E39" s="19">
        <v>10226.02</v>
      </c>
      <c r="F39" s="26">
        <f t="shared" si="7"/>
        <v>10706.02</v>
      </c>
      <c r="I39" s="22">
        <f t="shared" si="4"/>
        <v>4.6939082849436931E-2</v>
      </c>
      <c r="J39" s="22">
        <f t="shared" si="5"/>
        <v>1.8774083629155447E-2</v>
      </c>
      <c r="K39" s="22">
        <f t="shared" si="6"/>
        <v>1.5739201432267258E-2</v>
      </c>
    </row>
    <row r="40" spans="1:12" x14ac:dyDescent="0.2">
      <c r="B40" s="17" t="s">
        <v>31</v>
      </c>
      <c r="C40" s="19">
        <v>17041.259999999998</v>
      </c>
      <c r="D40" s="19">
        <v>22294.2</v>
      </c>
      <c r="E40" s="19">
        <v>10310.18</v>
      </c>
      <c r="F40" s="26">
        <f t="shared" si="7"/>
        <v>10790.18</v>
      </c>
      <c r="I40" s="22">
        <f t="shared" si="4"/>
        <v>4.655592821851795E-2</v>
      </c>
      <c r="J40" s="22">
        <f t="shared" si="5"/>
        <v>1.7549350235307459E-2</v>
      </c>
      <c r="K40" s="22">
        <f t="shared" si="6"/>
        <v>1.472194840079788E-2</v>
      </c>
    </row>
    <row r="41" spans="1:12" x14ac:dyDescent="0.2">
      <c r="B41" s="10" t="s">
        <v>10</v>
      </c>
      <c r="C41" s="19">
        <v>16108.09</v>
      </c>
      <c r="D41" s="19">
        <v>21082.22</v>
      </c>
      <c r="E41" s="19">
        <v>10273.370000000001</v>
      </c>
      <c r="F41" s="26">
        <f t="shared" si="7"/>
        <v>10753.37</v>
      </c>
      <c r="I41" s="22">
        <f t="shared" si="4"/>
        <v>4.6722740444469446E-2</v>
      </c>
      <c r="J41" s="22">
        <f t="shared" si="5"/>
        <v>1.8194595750197218E-2</v>
      </c>
      <c r="K41" s="22">
        <f t="shared" si="6"/>
        <v>1.5308275175176078E-2</v>
      </c>
    </row>
    <row r="42" spans="1:12" x14ac:dyDescent="0.2">
      <c r="B42" s="10">
        <v>8</v>
      </c>
      <c r="C42" s="19">
        <v>18738.240000000002</v>
      </c>
      <c r="D42" s="19">
        <v>24321.51</v>
      </c>
      <c r="E42" s="19">
        <v>10310.18</v>
      </c>
      <c r="F42" s="26">
        <f t="shared" si="7"/>
        <v>10790.18</v>
      </c>
      <c r="I42" s="22">
        <f t="shared" si="4"/>
        <v>4.655592821851795E-2</v>
      </c>
      <c r="J42" s="22">
        <f t="shared" si="5"/>
        <v>1.6524134531241241E-2</v>
      </c>
      <c r="K42" s="22">
        <f t="shared" si="6"/>
        <v>1.3860137925697513E-2</v>
      </c>
    </row>
    <row r="43" spans="1:12" x14ac:dyDescent="0.2">
      <c r="B43" s="10">
        <v>9</v>
      </c>
      <c r="C43" s="19">
        <v>22388.89</v>
      </c>
      <c r="D43" s="19">
        <v>29843.78</v>
      </c>
      <c r="E43" s="19">
        <v>10370.16</v>
      </c>
      <c r="F43" s="26">
        <f t="shared" si="7"/>
        <v>10850.16</v>
      </c>
      <c r="I43" s="22">
        <f t="shared" si="4"/>
        <v>4.6286653243537312E-2</v>
      </c>
      <c r="J43" s="22">
        <f t="shared" si="5"/>
        <v>1.4652439554871277E-2</v>
      </c>
      <c r="K43" s="22">
        <f t="shared" si="6"/>
        <v>1.1936159451175321E-2</v>
      </c>
    </row>
    <row r="44" spans="1:12" x14ac:dyDescent="0.2">
      <c r="C44" s="18"/>
    </row>
    <row r="45" spans="1:12" outlineLevel="1" x14ac:dyDescent="0.2">
      <c r="A45" t="s">
        <v>32</v>
      </c>
    </row>
    <row r="46" spans="1:12" outlineLevel="1" x14ac:dyDescent="0.2">
      <c r="A46">
        <v>7.4999999999999997E-3</v>
      </c>
      <c r="B46" s="10">
        <v>1</v>
      </c>
      <c r="C46" s="19">
        <v>7280.26</v>
      </c>
      <c r="D46" s="19">
        <v>9126.6200000000008</v>
      </c>
      <c r="E46" s="19">
        <v>9924.08</v>
      </c>
      <c r="G46" s="29"/>
      <c r="H46" s="29"/>
      <c r="I46" s="29"/>
      <c r="J46" s="29"/>
      <c r="K46" s="29"/>
      <c r="L46" s="29"/>
    </row>
    <row r="47" spans="1:12" outlineLevel="1" x14ac:dyDescent="0.2">
      <c r="B47" s="10">
        <v>2</v>
      </c>
      <c r="C47" s="19">
        <v>8778.39</v>
      </c>
      <c r="D47" s="19">
        <v>11240.2</v>
      </c>
      <c r="E47" s="19">
        <v>9952.49</v>
      </c>
      <c r="G47" s="29"/>
      <c r="H47" s="29"/>
      <c r="I47" s="29"/>
      <c r="J47" s="29"/>
      <c r="K47" s="29"/>
      <c r="L47" s="29"/>
    </row>
    <row r="48" spans="1:12" outlineLevel="1" x14ac:dyDescent="0.2">
      <c r="B48" s="10">
        <v>3</v>
      </c>
      <c r="C48" s="19">
        <v>9539.0300000000007</v>
      </c>
      <c r="D48" s="19">
        <v>12292.27</v>
      </c>
      <c r="E48" s="19">
        <v>9989.2999999999993</v>
      </c>
      <c r="G48" s="29"/>
      <c r="H48" s="29"/>
      <c r="I48" s="29"/>
      <c r="J48" s="29"/>
      <c r="K48" s="29"/>
      <c r="L48" s="29"/>
    </row>
    <row r="49" spans="2:12" outlineLevel="1" x14ac:dyDescent="0.2">
      <c r="B49" s="10">
        <v>4</v>
      </c>
      <c r="C49" s="19">
        <v>10299.66</v>
      </c>
      <c r="D49" s="19">
        <v>13365.36</v>
      </c>
      <c r="E49" s="19">
        <v>10045.06</v>
      </c>
      <c r="G49" s="29"/>
      <c r="H49" s="29"/>
      <c r="I49" s="29"/>
      <c r="J49" s="29"/>
      <c r="K49" s="29"/>
      <c r="L49" s="29"/>
    </row>
    <row r="50" spans="2:12" outlineLevel="1" x14ac:dyDescent="0.2">
      <c r="B50" s="10">
        <v>5</v>
      </c>
      <c r="C50" s="19">
        <v>11591.59</v>
      </c>
      <c r="D50" s="19">
        <v>15040.25</v>
      </c>
      <c r="E50" s="19">
        <v>10090.299999999999</v>
      </c>
      <c r="G50" s="29"/>
      <c r="H50" s="29"/>
      <c r="I50" s="29"/>
      <c r="J50" s="29"/>
      <c r="K50" s="29"/>
      <c r="L50" s="29"/>
    </row>
    <row r="51" spans="2:12" outlineLevel="1" x14ac:dyDescent="0.2">
      <c r="B51" s="10">
        <v>6</v>
      </c>
      <c r="C51" s="19">
        <v>12936.13</v>
      </c>
      <c r="D51" s="19">
        <v>17097.02</v>
      </c>
      <c r="E51" s="19">
        <v>10156.59</v>
      </c>
      <c r="G51" s="29"/>
      <c r="H51" s="29"/>
      <c r="I51" s="29"/>
      <c r="J51" s="29"/>
      <c r="K51" s="29"/>
      <c r="L51" s="29"/>
    </row>
    <row r="52" spans="2:12" outlineLevel="1" x14ac:dyDescent="0.2">
      <c r="B52" s="10">
        <v>7</v>
      </c>
      <c r="C52" s="19">
        <v>15341.14</v>
      </c>
      <c r="D52" s="19">
        <v>20271.080000000002</v>
      </c>
      <c r="E52" s="19">
        <v>10226.02</v>
      </c>
      <c r="G52" s="29"/>
      <c r="H52" s="29"/>
      <c r="I52" s="29"/>
      <c r="J52" s="29"/>
      <c r="K52" s="29"/>
      <c r="L52" s="29"/>
    </row>
    <row r="53" spans="2:12" outlineLevel="1" x14ac:dyDescent="0.2">
      <c r="B53" s="17" t="s">
        <v>31</v>
      </c>
      <c r="C53" s="19">
        <v>17041.259999999998</v>
      </c>
      <c r="D53" s="19">
        <v>22294.2</v>
      </c>
      <c r="E53" s="19">
        <v>10310.18</v>
      </c>
      <c r="G53" s="29"/>
      <c r="H53" s="29"/>
      <c r="I53" s="29"/>
      <c r="J53" s="29"/>
      <c r="K53" s="29"/>
      <c r="L53" s="29"/>
    </row>
    <row r="54" spans="2:12" outlineLevel="1" x14ac:dyDescent="0.2">
      <c r="B54" s="10" t="s">
        <v>10</v>
      </c>
      <c r="C54" s="19">
        <v>16108.09</v>
      </c>
      <c r="D54" s="19">
        <v>21082.22</v>
      </c>
      <c r="E54" s="19">
        <v>10273.370000000001</v>
      </c>
      <c r="G54" s="29"/>
      <c r="H54" s="29"/>
      <c r="I54" s="29"/>
      <c r="J54" s="29"/>
      <c r="K54" s="29"/>
      <c r="L54" s="29"/>
    </row>
    <row r="55" spans="2:12" outlineLevel="1" x14ac:dyDescent="0.2">
      <c r="B55" s="10">
        <v>8</v>
      </c>
      <c r="C55" s="19">
        <v>18738.240000000002</v>
      </c>
      <c r="D55" s="19">
        <v>24321.51</v>
      </c>
      <c r="E55" s="19">
        <v>10310.18</v>
      </c>
      <c r="G55" s="29"/>
      <c r="H55" s="29"/>
      <c r="I55" s="29"/>
      <c r="J55" s="29"/>
      <c r="K55" s="29"/>
      <c r="L55" s="29"/>
    </row>
    <row r="56" spans="2:12" outlineLevel="1" x14ac:dyDescent="0.2">
      <c r="B56" s="10">
        <v>9</v>
      </c>
      <c r="C56" s="19">
        <v>22388.89</v>
      </c>
      <c r="D56" s="19">
        <v>29843.78</v>
      </c>
      <c r="E56" s="19">
        <v>10370.16</v>
      </c>
      <c r="G56" s="29"/>
      <c r="H56" s="29"/>
      <c r="I56" s="29"/>
      <c r="J56" s="29"/>
      <c r="K56" s="29"/>
      <c r="L56" s="29"/>
    </row>
    <row r="57" spans="2:12" x14ac:dyDescent="0.2">
      <c r="G57" s="29"/>
      <c r="H57" s="29"/>
      <c r="I57" s="29"/>
      <c r="J57" s="29"/>
    </row>
    <row r="58" spans="2:12" x14ac:dyDescent="0.2">
      <c r="G58" s="29"/>
      <c r="H58" s="29"/>
      <c r="I58" s="29"/>
      <c r="J58" s="29"/>
    </row>
  </sheetData>
  <mergeCells count="39">
    <mergeCell ref="C7:D7"/>
    <mergeCell ref="E7:F7"/>
    <mergeCell ref="H7:I7"/>
    <mergeCell ref="J7:K7"/>
    <mergeCell ref="B5:F5"/>
    <mergeCell ref="C6:D6"/>
    <mergeCell ref="E6:F6"/>
    <mergeCell ref="H6:I6"/>
    <mergeCell ref="J6:K6"/>
    <mergeCell ref="C8:D8"/>
    <mergeCell ref="E8:F8"/>
    <mergeCell ref="H8:I8"/>
    <mergeCell ref="J8:K8"/>
    <mergeCell ref="C9:D9"/>
    <mergeCell ref="E9:F9"/>
    <mergeCell ref="H9:I9"/>
    <mergeCell ref="J9:K9"/>
    <mergeCell ref="H10:I10"/>
    <mergeCell ref="J10:K10"/>
    <mergeCell ref="C11:D11"/>
    <mergeCell ref="E11:F11"/>
    <mergeCell ref="H11:I11"/>
    <mergeCell ref="J11:K11"/>
    <mergeCell ref="K3:L3"/>
    <mergeCell ref="M5:N5"/>
    <mergeCell ref="C14:D14"/>
    <mergeCell ref="E14:F14"/>
    <mergeCell ref="H14:I14"/>
    <mergeCell ref="J14:K14"/>
    <mergeCell ref="C12:D12"/>
    <mergeCell ref="E12:F12"/>
    <mergeCell ref="H12:I12"/>
    <mergeCell ref="J12:K12"/>
    <mergeCell ref="C13:D13"/>
    <mergeCell ref="E13:F13"/>
    <mergeCell ref="H13:I13"/>
    <mergeCell ref="J13:K13"/>
    <mergeCell ref="C10:D10"/>
    <mergeCell ref="E10:F10"/>
  </mergeCells>
  <phoneticPr fontId="2" type="noConversion"/>
  <pageMargins left="0.39370078740157499" right="0.39370078740157499" top="0.59055118110236204" bottom="0.59055118110236204" header="0.27559055118110198" footer="0.27559055118110198"/>
  <pageSetup paperSize="9" scale="96" orientation="portrait" r:id="rId1"/>
  <headerFooter alignWithMargins="0">
    <oddFooter>&amp;L&amp;7Gehaltsamt 4.6 Ufficio Stipendi (Wieser)
&amp;Z&amp;F/&amp;A&amp;R&amp;7Seite &amp;P/&amp;N
Druck vom &amp;D</oddFooter>
  </headerFooter>
  <rowBreaks count="1" manualBreakCount="1">
    <brk id="43" max="16383" man="1"/>
  </rowBreaks>
  <customProperties>
    <customPr name="EpmWorksheetKeyString_GUID" r:id="rId2"/>
  </customProperties>
  <drawing r:id="rId3"/>
  <legacy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6</vt:i4>
      </vt:variant>
    </vt:vector>
  </HeadingPairs>
  <TitlesOfParts>
    <vt:vector size="12" baseType="lpstr">
      <vt:lpstr>Liv.5 98</vt:lpstr>
      <vt:lpstr>Liv.10 507</vt:lpstr>
      <vt:lpstr>Liv.10 506</vt:lpstr>
      <vt:lpstr>Liv.10 526</vt:lpstr>
      <vt:lpstr>Liv.10 522</vt:lpstr>
      <vt:lpstr>Data</vt:lpstr>
      <vt:lpstr>Data!Druckbereich</vt:lpstr>
      <vt:lpstr>'Liv.10 506'!Druckbereich</vt:lpstr>
      <vt:lpstr>'Liv.10 507'!Druckbereich</vt:lpstr>
      <vt:lpstr>'Liv.10 522'!Druckbereich</vt:lpstr>
      <vt:lpstr>'Liv.10 526'!Druckbereich</vt:lpstr>
      <vt:lpstr>'Liv.5 98'!Druckbereich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Zadra Mario</dc:creator>
  <cp:lastModifiedBy>Rudig, Renate Sabine</cp:lastModifiedBy>
  <cp:lastPrinted>2020-01-31T11:06:32Z</cp:lastPrinted>
  <dcterms:created xsi:type="dcterms:W3CDTF">2000-01-24T15:26:20Z</dcterms:created>
  <dcterms:modified xsi:type="dcterms:W3CDTF">2026-09-24T13:52:12Z</dcterms:modified>
</cp:coreProperties>
</file>