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G:\Capital Markets Services\83418 KNAB SB\Reporting\2025\08\Draft\"/>
    </mc:Choice>
  </mc:AlternateContent>
  <xr:revisionPtr revIDLastSave="0" documentId="13_ncr:1_{CEF20B36-E707-4EB7-986C-FCF38427AB72}" xr6:coauthVersionLast="47" xr6:coauthVersionMax="47" xr10:uidLastSave="{00000000-0000-0000-0000-000000000000}"/>
  <bookViews>
    <workbookView xWindow="-120" yWindow="-120" windowWidth="24240" windowHeight="130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D385" i="24"/>
  <c r="C385" i="24"/>
  <c r="G384" i="24"/>
  <c r="F384" i="24"/>
  <c r="G383" i="24"/>
  <c r="F383" i="24"/>
  <c r="G382" i="24"/>
  <c r="F382" i="24"/>
  <c r="G381" i="24"/>
  <c r="F381" i="24"/>
  <c r="G380" i="24"/>
  <c r="F380" i="24"/>
  <c r="G379" i="24"/>
  <c r="F379" i="24"/>
  <c r="G378" i="24"/>
  <c r="G385" i="24" s="1"/>
  <c r="F378" i="24"/>
  <c r="F385" i="24" s="1"/>
  <c r="D366" i="24"/>
  <c r="C366" i="24"/>
  <c r="F364" i="24"/>
  <c r="G362" i="24"/>
  <c r="F362" i="24"/>
  <c r="F360" i="24"/>
  <c r="G358" i="24"/>
  <c r="F358" i="24"/>
  <c r="F356" i="24"/>
  <c r="G354" i="24"/>
  <c r="F354" i="24"/>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F349" i="24" s="1"/>
  <c r="G331" i="24"/>
  <c r="F331"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F326" i="24" s="1"/>
  <c r="G308" i="24"/>
  <c r="F308" i="24"/>
  <c r="G279" i="24"/>
  <c r="G277" i="24"/>
  <c r="G275" i="24"/>
  <c r="D273" i="24"/>
  <c r="G278" i="24" s="1"/>
  <c r="C273" i="24"/>
  <c r="G272" i="24"/>
  <c r="G271" i="24"/>
  <c r="G270" i="24"/>
  <c r="G269" i="24"/>
  <c r="G268" i="24"/>
  <c r="G267" i="24"/>
  <c r="G266" i="24"/>
  <c r="G273" i="24" s="1"/>
  <c r="G265" i="24"/>
  <c r="F265" i="24"/>
  <c r="G257" i="24"/>
  <c r="G255" i="24"/>
  <c r="F255" i="24"/>
  <c r="G253" i="24"/>
  <c r="F252" i="24"/>
  <c r="D251" i="24"/>
  <c r="G256" i="24" s="1"/>
  <c r="C251" i="24"/>
  <c r="G250" i="24"/>
  <c r="F250" i="24"/>
  <c r="G249" i="24"/>
  <c r="F249" i="24"/>
  <c r="G248" i="24"/>
  <c r="F248" i="24"/>
  <c r="G247" i="24"/>
  <c r="F247" i="24"/>
  <c r="G246" i="24"/>
  <c r="F246" i="24"/>
  <c r="G245" i="24"/>
  <c r="F245" i="24"/>
  <c r="G244" i="24"/>
  <c r="G251" i="24" s="1"/>
  <c r="F244" i="24"/>
  <c r="F251" i="24" s="1"/>
  <c r="G243" i="24"/>
  <c r="F243" i="24"/>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F238" i="24" s="1"/>
  <c r="G214" i="24"/>
  <c r="F214" i="24"/>
  <c r="F97" i="24"/>
  <c r="D97" i="24"/>
  <c r="C97" i="24"/>
  <c r="F93" i="24"/>
  <c r="D93" i="24"/>
  <c r="C93" i="24"/>
  <c r="F65" i="24"/>
  <c r="D65" i="24"/>
  <c r="C65" i="24"/>
  <c r="F39" i="24"/>
  <c r="F37" i="24"/>
  <c r="F33" i="24"/>
  <c r="F32" i="24"/>
  <c r="F31" i="24"/>
  <c r="C29" i="24"/>
  <c r="F28" i="24"/>
  <c r="F26" i="24"/>
  <c r="D18" i="24"/>
  <c r="C18" i="24"/>
  <c r="G17" i="24"/>
  <c r="G15" i="24"/>
  <c r="G18" i="24" s="1"/>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G370" i="9"/>
  <c r="G369" i="9"/>
  <c r="G372" i="9" s="1"/>
  <c r="G368" i="9"/>
  <c r="D365" i="9"/>
  <c r="C365" i="9"/>
  <c r="G364" i="9"/>
  <c r="G363" i="9"/>
  <c r="G362" i="9"/>
  <c r="G361" i="9"/>
  <c r="G360" i="9"/>
  <c r="G359" i="9"/>
  <c r="G358" i="9"/>
  <c r="G365" i="9" s="1"/>
  <c r="D346" i="9"/>
  <c r="C346" i="9"/>
  <c r="F344" i="9"/>
  <c r="F343" i="9"/>
  <c r="F342" i="9"/>
  <c r="F341" i="9"/>
  <c r="F339" i="9"/>
  <c r="F338" i="9"/>
  <c r="F336" i="9"/>
  <c r="F335" i="9"/>
  <c r="F334" i="9"/>
  <c r="F333" i="9"/>
  <c r="D328" i="9"/>
  <c r="C328" i="9"/>
  <c r="G327" i="9"/>
  <c r="G326" i="9"/>
  <c r="G325" i="9"/>
  <c r="G324" i="9"/>
  <c r="F324" i="9"/>
  <c r="G323" i="9"/>
  <c r="G322" i="9"/>
  <c r="F322" i="9"/>
  <c r="G321" i="9"/>
  <c r="G320" i="9"/>
  <c r="F320" i="9"/>
  <c r="G319" i="9"/>
  <c r="G318" i="9"/>
  <c r="G317" i="9"/>
  <c r="G316" i="9"/>
  <c r="F316" i="9"/>
  <c r="G315" i="9"/>
  <c r="G314" i="9"/>
  <c r="F314" i="9"/>
  <c r="G313" i="9"/>
  <c r="G328" i="9" s="1"/>
  <c r="G312" i="9"/>
  <c r="F312" i="9"/>
  <c r="G311" i="9"/>
  <c r="G310" i="9"/>
  <c r="D305" i="9"/>
  <c r="C305" i="9"/>
  <c r="G304" i="9"/>
  <c r="G303" i="9"/>
  <c r="G302" i="9"/>
  <c r="G301" i="9"/>
  <c r="G300" i="9"/>
  <c r="G299" i="9"/>
  <c r="G298" i="9"/>
  <c r="G297" i="9"/>
  <c r="F297" i="9"/>
  <c r="G296" i="9"/>
  <c r="G295" i="9"/>
  <c r="G294" i="9"/>
  <c r="G293" i="9"/>
  <c r="G292" i="9"/>
  <c r="G291" i="9"/>
  <c r="G290" i="9"/>
  <c r="G305" i="9" s="1"/>
  <c r="G289" i="9"/>
  <c r="F289" i="9"/>
  <c r="G288" i="9"/>
  <c r="G287" i="9"/>
  <c r="G255" i="9"/>
  <c r="G253" i="9"/>
  <c r="F253" i="9"/>
  <c r="G251" i="9"/>
  <c r="F250" i="9"/>
  <c r="D249" i="9"/>
  <c r="G254" i="9" s="1"/>
  <c r="C249" i="9"/>
  <c r="G248" i="9"/>
  <c r="F248" i="9"/>
  <c r="G247" i="9"/>
  <c r="F247" i="9"/>
  <c r="G246" i="9"/>
  <c r="F246" i="9"/>
  <c r="G245" i="9"/>
  <c r="F245" i="9"/>
  <c r="G244" i="9"/>
  <c r="F244" i="9"/>
  <c r="G243" i="9"/>
  <c r="F243" i="9"/>
  <c r="G242" i="9"/>
  <c r="G249" i="9" s="1"/>
  <c r="F242" i="9"/>
  <c r="F249" i="9" s="1"/>
  <c r="G241" i="9"/>
  <c r="F241" i="9"/>
  <c r="G233" i="9"/>
  <c r="F233" i="9"/>
  <c r="F232" i="9"/>
  <c r="G231" i="9"/>
  <c r="F230" i="9"/>
  <c r="G229" i="9"/>
  <c r="F229" i="9"/>
  <c r="D227" i="9"/>
  <c r="G232" i="9" s="1"/>
  <c r="C227" i="9"/>
  <c r="F231"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D99" i="9"/>
  <c r="C99" i="9"/>
  <c r="F99" i="9" s="1"/>
  <c r="F87" i="9"/>
  <c r="D87" i="9"/>
  <c r="F85" i="9"/>
  <c r="F76" i="9" s="1"/>
  <c r="D85" i="9"/>
  <c r="D76" i="9" s="1"/>
  <c r="C76" i="9"/>
  <c r="F72" i="9"/>
  <c r="D72" i="9"/>
  <c r="C72" i="9"/>
  <c r="F57" i="9"/>
  <c r="F44" i="9" s="1"/>
  <c r="D57" i="9"/>
  <c r="D44" i="9" s="1"/>
  <c r="C44" i="9"/>
  <c r="F36" i="9"/>
  <c r="D36" i="9"/>
  <c r="F28" i="9"/>
  <c r="G16" i="24"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C209" i="8"/>
  <c r="F196" i="8" s="1"/>
  <c r="C208" i="8"/>
  <c r="F202" i="8"/>
  <c r="F187" i="8"/>
  <c r="F185" i="8"/>
  <c r="F184" i="8"/>
  <c r="F183" i="8"/>
  <c r="F181" i="8"/>
  <c r="F180" i="8"/>
  <c r="C179" i="8"/>
  <c r="F186" i="8" s="1"/>
  <c r="F178" i="8"/>
  <c r="F177" i="8"/>
  <c r="F176" i="8"/>
  <c r="F179" i="8" s="1"/>
  <c r="F175" i="8"/>
  <c r="F174" i="8"/>
  <c r="D167" i="8"/>
  <c r="C167" i="8"/>
  <c r="G166" i="8"/>
  <c r="F166" i="8"/>
  <c r="G165" i="8"/>
  <c r="F165" i="8"/>
  <c r="G164" i="8"/>
  <c r="G167" i="8" s="1"/>
  <c r="F164" i="8"/>
  <c r="F167" i="8" s="1"/>
  <c r="G161" i="8"/>
  <c r="F161" i="8"/>
  <c r="F160" i="8"/>
  <c r="G159" i="8"/>
  <c r="F158" i="8"/>
  <c r="D157" i="8"/>
  <c r="G162" i="8" s="1"/>
  <c r="C157" i="8"/>
  <c r="G156" i="8"/>
  <c r="G155" i="8"/>
  <c r="F155" i="8"/>
  <c r="G154" i="8"/>
  <c r="G153" i="8"/>
  <c r="F153" i="8"/>
  <c r="G152" i="8"/>
  <c r="G151" i="8"/>
  <c r="F151" i="8"/>
  <c r="G150" i="8"/>
  <c r="G149" i="8"/>
  <c r="F149" i="8"/>
  <c r="G148" i="8"/>
  <c r="G147" i="8"/>
  <c r="F147" i="8"/>
  <c r="G146" i="8"/>
  <c r="G145" i="8"/>
  <c r="F145" i="8"/>
  <c r="G144" i="8"/>
  <c r="G143" i="8"/>
  <c r="F143" i="8"/>
  <c r="G142" i="8"/>
  <c r="G157" i="8" s="1"/>
  <c r="G141" i="8"/>
  <c r="F141" i="8"/>
  <c r="G140" i="8"/>
  <c r="G139" i="8"/>
  <c r="F139" i="8"/>
  <c r="G138" i="8"/>
  <c r="G135" i="8"/>
  <c r="F135" i="8"/>
  <c r="G133" i="8"/>
  <c r="F132" i="8"/>
  <c r="D131" i="8"/>
  <c r="G136" i="8" s="1"/>
  <c r="C131" i="8"/>
  <c r="F134"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D100" i="8"/>
  <c r="C100" i="8"/>
  <c r="F102" i="8" s="1"/>
  <c r="D99" i="8"/>
  <c r="G98" i="8"/>
  <c r="D98" i="8"/>
  <c r="D97" i="8"/>
  <c r="D96" i="8"/>
  <c r="G95" i="8"/>
  <c r="D95" i="8"/>
  <c r="D94" i="8"/>
  <c r="D93" i="8"/>
  <c r="D82" i="8"/>
  <c r="G82" i="8" s="1"/>
  <c r="D81" i="8"/>
  <c r="G81" i="8" s="1"/>
  <c r="G80" i="8"/>
  <c r="D80" i="8"/>
  <c r="G79" i="8"/>
  <c r="D79" i="8"/>
  <c r="D78" i="8"/>
  <c r="G78" i="8" s="1"/>
  <c r="D77" i="8"/>
  <c r="C77" i="8"/>
  <c r="G76" i="8"/>
  <c r="G75" i="8"/>
  <c r="F75" i="8"/>
  <c r="G74" i="8"/>
  <c r="G73" i="8"/>
  <c r="F73" i="8"/>
  <c r="G72" i="8"/>
  <c r="G71" i="8"/>
  <c r="F71" i="8"/>
  <c r="G70" i="8"/>
  <c r="G77" i="8" s="1"/>
  <c r="F62" i="8"/>
  <c r="F61" i="8"/>
  <c r="C58" i="8"/>
  <c r="F56" i="8"/>
  <c r="F55" i="8"/>
  <c r="C47" i="8"/>
  <c r="D45" i="8"/>
  <c r="D293" i="8"/>
  <c r="C291" i="8"/>
  <c r="C307" i="8"/>
  <c r="D295" i="8"/>
  <c r="D291" i="8"/>
  <c r="D307" i="8"/>
  <c r="C293" i="8"/>
  <c r="C295" i="8"/>
  <c r="F307" i="8"/>
  <c r="F293" i="8"/>
  <c r="G293" i="8"/>
  <c r="F295" i="8"/>
  <c r="F96" i="8" l="1"/>
  <c r="F98" i="8"/>
  <c r="F105" i="8"/>
  <c r="F94" i="8"/>
  <c r="F103" i="8"/>
  <c r="F93" i="8"/>
  <c r="F97" i="8"/>
  <c r="F81" i="8"/>
  <c r="F80" i="8"/>
  <c r="G105" i="8"/>
  <c r="G101" i="8"/>
  <c r="G96" i="8"/>
  <c r="G104" i="8"/>
  <c r="G93" i="8"/>
  <c r="G103" i="8"/>
  <c r="F213" i="8"/>
  <c r="F207" i="8"/>
  <c r="F203" i="8"/>
  <c r="F199" i="8"/>
  <c r="F195" i="8"/>
  <c r="F212" i="8"/>
  <c r="F204" i="8"/>
  <c r="F198" i="8"/>
  <c r="F193" i="8"/>
  <c r="F215" i="8"/>
  <c r="F17" i="22"/>
  <c r="F24" i="9"/>
  <c r="F20" i="9"/>
  <c r="F16" i="9"/>
  <c r="F13" i="9"/>
  <c r="F15" i="24"/>
  <c r="F23" i="9"/>
  <c r="F18" i="9"/>
  <c r="F14" i="9"/>
  <c r="F21" i="9"/>
  <c r="F304" i="9"/>
  <c r="F302" i="9"/>
  <c r="F300" i="9"/>
  <c r="F298" i="9"/>
  <c r="F296" i="9"/>
  <c r="F294" i="9"/>
  <c r="F292" i="9"/>
  <c r="F290" i="9"/>
  <c r="F288" i="9"/>
  <c r="G345" i="9"/>
  <c r="G343" i="9"/>
  <c r="G341" i="9"/>
  <c r="G339" i="9"/>
  <c r="G337" i="9"/>
  <c r="G335" i="9"/>
  <c r="G333" i="9"/>
  <c r="G342" i="9"/>
  <c r="G334" i="9"/>
  <c r="F364" i="9"/>
  <c r="F362" i="9"/>
  <c r="F360" i="9"/>
  <c r="F358" i="9"/>
  <c r="F17" i="24"/>
  <c r="F278" i="24"/>
  <c r="F276" i="24"/>
  <c r="F274" i="24"/>
  <c r="F277" i="24"/>
  <c r="F272" i="24"/>
  <c r="F270" i="24"/>
  <c r="F268" i="24"/>
  <c r="F266" i="24"/>
  <c r="F273" i="24" s="1"/>
  <c r="F82" i="8"/>
  <c r="G97" i="8"/>
  <c r="G102" i="8"/>
  <c r="F197" i="8"/>
  <c r="F205" i="8"/>
  <c r="F210" i="8"/>
  <c r="F22" i="9"/>
  <c r="F287" i="9"/>
  <c r="F295" i="9"/>
  <c r="F303" i="9"/>
  <c r="G336" i="9"/>
  <c r="G340" i="9"/>
  <c r="F363" i="9"/>
  <c r="F371" i="9"/>
  <c r="F369" i="9"/>
  <c r="F271" i="24"/>
  <c r="G365" i="24"/>
  <c r="G363" i="24"/>
  <c r="G361" i="24"/>
  <c r="G359" i="24"/>
  <c r="G357" i="24"/>
  <c r="G355" i="24"/>
  <c r="G353" i="24"/>
  <c r="F64" i="8"/>
  <c r="F60" i="8"/>
  <c r="F57" i="8"/>
  <c r="F53" i="8"/>
  <c r="F63" i="8"/>
  <c r="F70" i="8"/>
  <c r="F72" i="8"/>
  <c r="F74" i="8"/>
  <c r="F76" i="8"/>
  <c r="F79" i="8"/>
  <c r="G94" i="8"/>
  <c r="G99" i="8"/>
  <c r="F133" i="8"/>
  <c r="F136" i="8"/>
  <c r="F200" i="8"/>
  <c r="F206" i="8"/>
  <c r="F211" i="8"/>
  <c r="F17" i="9"/>
  <c r="F25" i="9"/>
  <c r="F293" i="9"/>
  <c r="F301" i="9"/>
  <c r="F327" i="9"/>
  <c r="F325" i="9"/>
  <c r="F323" i="9"/>
  <c r="F321" i="9"/>
  <c r="F319" i="9"/>
  <c r="F317" i="9"/>
  <c r="F315" i="9"/>
  <c r="F313" i="9"/>
  <c r="F311" i="9"/>
  <c r="G344" i="9"/>
  <c r="F361" i="9"/>
  <c r="F370" i="9"/>
  <c r="F257" i="24"/>
  <c r="F254" i="24"/>
  <c r="F253" i="24"/>
  <c r="F256" i="24"/>
  <c r="F269" i="24"/>
  <c r="F279" i="24"/>
  <c r="F54" i="8"/>
  <c r="F59" i="8"/>
  <c r="F162" i="8"/>
  <c r="F156" i="8"/>
  <c r="F154" i="8"/>
  <c r="F152" i="8"/>
  <c r="F150" i="8"/>
  <c r="F148" i="8"/>
  <c r="F146" i="8"/>
  <c r="F144" i="8"/>
  <c r="F142" i="8"/>
  <c r="F140" i="8"/>
  <c r="F138" i="8"/>
  <c r="F159" i="8"/>
  <c r="F194" i="8"/>
  <c r="F201" i="8"/>
  <c r="F214" i="8"/>
  <c r="F12" i="9"/>
  <c r="F19" i="9"/>
  <c r="F26" i="9"/>
  <c r="F255" i="9"/>
  <c r="F252" i="9"/>
  <c r="F251" i="9"/>
  <c r="F254" i="9"/>
  <c r="F291" i="9"/>
  <c r="F299" i="9"/>
  <c r="F310" i="9"/>
  <c r="F328" i="9" s="1"/>
  <c r="F318" i="9"/>
  <c r="F326" i="9"/>
  <c r="G338" i="9"/>
  <c r="F345" i="9"/>
  <c r="F340" i="9"/>
  <c r="F337" i="9"/>
  <c r="F346" i="9" s="1"/>
  <c r="F359" i="9"/>
  <c r="F368" i="9"/>
  <c r="F372" i="9" s="1"/>
  <c r="F16" i="24"/>
  <c r="F38" i="24"/>
  <c r="F34" i="24"/>
  <c r="F30" i="24"/>
  <c r="F27" i="24"/>
  <c r="F29" i="24" s="1"/>
  <c r="F35" i="24"/>
  <c r="F36" i="24"/>
  <c r="F267" i="24"/>
  <c r="F275" i="24"/>
  <c r="G356" i="24"/>
  <c r="G360" i="24"/>
  <c r="G364" i="24"/>
  <c r="F104" i="8"/>
  <c r="F99" i="8"/>
  <c r="F95" i="8"/>
  <c r="F101" i="8"/>
  <c r="F228" i="9"/>
  <c r="F365" i="24"/>
  <c r="F363" i="24"/>
  <c r="F361" i="24"/>
  <c r="F359" i="24"/>
  <c r="F357" i="24"/>
  <c r="F355" i="24"/>
  <c r="F353" i="24"/>
  <c r="F366" i="24" s="1"/>
  <c r="F392" i="24"/>
  <c r="G132" i="8"/>
  <c r="G134" i="8"/>
  <c r="G158" i="8"/>
  <c r="G160" i="8"/>
  <c r="F182" i="8"/>
  <c r="G228" i="9"/>
  <c r="G230" i="9"/>
  <c r="G250" i="9"/>
  <c r="G252" i="9"/>
  <c r="G252" i="24"/>
  <c r="G254" i="24"/>
  <c r="G274" i="24"/>
  <c r="G276" i="24"/>
  <c r="F100" i="8" l="1"/>
  <c r="G100" i="8"/>
  <c r="F15" i="9"/>
  <c r="F77" i="8"/>
  <c r="F365" i="9"/>
  <c r="F157" i="8"/>
  <c r="F209" i="8"/>
  <c r="F208" i="8"/>
  <c r="F58" i="8"/>
  <c r="G366" i="24"/>
  <c r="F305" i="9"/>
  <c r="G346" i="9"/>
  <c r="F18" i="24"/>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<sst xmlns="http://schemas.openxmlformats.org/spreadsheetml/2006/main" count="4385" uniqueCount="3103">
  <si>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</si>
  <si>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</si>
  <si>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</si>
  <si>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</si>
  <si>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</si>
  <si>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</si>
  <si>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</si>
  <si>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</si>
  <si>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</si>
  <si>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</si>
  <si>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</si>
  <si>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</si>
  <si>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</si>
  <si>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</si>
  <si>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</si>
  <si>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</si>
  <si>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</si>
  <si>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</si>
  <si>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</si>
  <si>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</si>
  <si>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</si>
  <si>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</si>
  <si>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</si>
  <si>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</si>
  <si>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</si>
  <si>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</si>
  <si>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</si>
  <si>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</si>
  <si>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</si>
  <si>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</si>
  <si>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</si>
  <si>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</si>
  <si>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</si>
  <si>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</si>
  <si>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</si>
  <si>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</si>
  <si>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</si>
  <si>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</si>
  <si>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</si>
  <si>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</si>
  <si>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</si>
  <si>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</si>
  <si>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</si>
  <si>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</si>
  <si>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</si>
  <si>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</si>
  <si>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</si>
  <si>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</si>
  <si>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</si>
  <si>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</si>
  <si>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</si>
  <si>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</si>
  <si>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</si>
  <si>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</si>
  <si>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</si>
  <si>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</si>
  <si>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</si>
  <si>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</si>
  <si>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</si>
  <si>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</si>
  <si>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</si>
  <si>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</si>
  <si>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</si>
  <si>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</si>
  <si>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</si>
  <si>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</si>
  <si>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</si>
  <si>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</si>
  <si>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</si>
  <si>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</si>
  <si>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</si>
  <si>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</si>
  <si>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</si>
  <si>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</si>
  <si>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</si>
  <si>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</si>
  <si>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</si>
  <si>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</si>
  <si>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</si>
  <si>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</si>
  <si>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</si>
  <si>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</si>
  <si>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</si>
  <si>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</si>
  <si>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</si>
  <si>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</si>
  <si>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</si>
  <si>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</si>
  <si>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</si>
  <si>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</si>
  <si>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</si>
  <si>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</si>
  <si>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</si>
  <si>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</si>
  <si>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</si>
  <si>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</si>
  <si>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</si>
  <si>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</si>
  <si>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</si>
  <si>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</si>
  <si>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</si>
  <si>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</si>
  <si>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</si>
  <si>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</si>
  <si>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</si>
  <si>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</si>
  <si>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</si>
  <si>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</si>
  <si>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</si>
  <si>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</si>
  <si>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</si>
  <si>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</si>
  <si>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</si>
  <si>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</si>
  <si>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</si>
  <si>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</si>
  <si>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</si>
  <si>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</si>
  <si>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</si>
  <si>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</si>
  <si>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</si>
  <si>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</si>
  <si>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</si>
  <si>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</si>
  <si>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</si>
  <si>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</si>
  <si>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</si>
  <si>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</si>
  <si>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</si>
  <si>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</si>
  <si>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</si>
  <si>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</si>
  <si>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</si>
  <si>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</si>
  <si>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</si>
  <si>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</si>
  <si>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</si>
  <si>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</si>
  <si>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</si>
  <si>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</si>
  <si>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</si>
  <si>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</si>
  <si>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</si>
  <si>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</si>
  <si>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</si>
  <si>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</si>
  <si>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</si>
  <si>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</si>
  <si>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</si>
  <si>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</si>
  <si>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</si>
  <si>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</si>
  <si>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</si>
  <si>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</si>
  <si>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</si>
  <si>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</si>
  <si>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</si>
  <si>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</si>
  <si>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</si>
  <si>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</si>
  <si>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</si>
  <si>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</si>
  <si>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</si>
  <si>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</si>
  <si>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</si>
  <si>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</si>
  <si>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</si>
  <si>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</si>
  <si>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</si>
  <si>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</si>
  <si>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</si>
  <si>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</si>
  <si>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</si>
  <si>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</si>
  <si>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</si>
  <si>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</si>
  <si>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</si>
  <si>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</si>
  <si>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</si>
  <si>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</si>
  <si>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</si>
  <si>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</si>
  <si>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</si>
  <si>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</si>
  <si>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</si>
  <si>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</si>
  <si>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</si>
  <si>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</si>
  <si>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</si>
  <si>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</si>
  <si>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</si>
  <si>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</si>
  <si>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</si>
  <si>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</si>
  <si>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</si>
  <si>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</si>
  <si>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</si>
  <si>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</si>
  <si>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</si>
  <si>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</si>
  <si>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</si>
  <si>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</si>
  <si>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</si>
  <si>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</si>
  <si>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</si>
  <si>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</si>
  <si>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</si>
  <si>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</si>
  <si>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</si>
  <si>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</si>
  <si>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</si>
  <si>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</si>
  <si>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</si>
  <si>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</si>
  <si>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</si>
  <si>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</si>
  <si>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</si>
  <si>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</si>
  <si>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</si>
  <si>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</si>
  <si>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</si>
  <si>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</si>
  <si>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</si>
  <si>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</si>
  <si>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</si>
  <si>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</si>
  <si>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</si>
  <si>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</si>
  <si>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</si>
  <si>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</si>
  <si>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</si>
  <si>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</si>
  <si>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</si>
  <si>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</si>
  <si>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</si>
  <si>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</si>
  <si>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</si>
  <si>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</si>
  <si>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</si>
  <si>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</si>
  <si>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</si>
  <si>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</si>
  <si>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</si>
  <si>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</si>
  <si>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</si>
  <si>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</si>
  <si>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</si>
  <si>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</si>
  <si>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</si>
  <si>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</si>
  <si>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</si>
  <si>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</si>
  <si>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</si>
  <si>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</si>
  <si>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</si>
  <si>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</si>
  <si>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</si>
  <si>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</si>
  <si>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</si>
  <si>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</si>
  <si>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</si>
  <si>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</si>
  <si>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</si>
  <si>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</si>
  <si>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</si>
  <si>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</si>
  <si>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</si>
  <si>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</si>
  <si>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</si>
  <si>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</si>
  <si>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</si>
  <si>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</si>
  <si>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</si>
  <si>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</si>
  <si>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</si>
  <si>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</si>
  <si>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</si>
  <si>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</si>
  <si>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</si>
  <si>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</si>
  <si>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</si>
  <si>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</si>
  <si>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</si>
  <si>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</si>
  <si>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</si>
  <si>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</si>
  <si>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</si>
  <si>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</si>
  <si>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</si>
  <si>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</si>
  <si>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</si>
  <si>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</si>
  <si>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</si>
  <si>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</si>
  <si>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</si>
  <si>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</si>
  <si>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</si>
  <si>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</si>
  <si>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</si>
  <si>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</si>
  <si>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</si>
  <si>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</si>
  <si>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</si>
  <si>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</si>
  <si>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</si>
  <si>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</si>
  <si>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</si>
  <si>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</si>
  <si>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</si>
  <si>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</si>
  <si>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</si>
  <si>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</si>
  <si>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</si>
  <si>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</si>
  <si>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</si>
  <si>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</si>
  <si>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</si>
  <si>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</si>
  <si>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</si>
  <si>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</si>
  <si>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</si>
  <si>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</si>
  <si>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</si>
  <si>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</si>
  <si>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</si>
  <si>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</si>
  <si>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</si>
  <si>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</si>
  <si>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</si>
  <si>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</si>
  <si>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</si>
  <si>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</si>
  <si>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</si>
  <si>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</si>
  <si>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</si>
  <si>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</si>
  <si>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</si>
  <si>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</si>
  <si>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</si>
  <si>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</si>
  <si>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</si>
  <si>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</si>
  <si>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</si>
  <si>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</si>
  <si>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</si>
  <si>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</si>
  <si>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</si>
  <si>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</si>
  <si>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</si>
  <si>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</si>
  <si>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</si>
  <si>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</si>
  <si>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</si>
  <si>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</si>
  <si>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</si>
  <si>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</si>
  <si>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</si>
  <si>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</si>
  <si>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</si>
  <si>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</si>
  <si>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</si>
  <si>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</si>
  <si>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</si>
  <si>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</si>
  <si>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</si>
  <si>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</si>
  <si>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</si>
  <si>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</si>
  <si>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</si>
  <si>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</si>
  <si>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</si>
  <si>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</si>
  <si>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</si>
  <si>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</si>
  <si>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</si>
  <si>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</si>
  <si>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</si>
  <si>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</si>
  <si>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</si>
  <si>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</si>
  <si>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</si>
  <si>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</si>
  <si>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</si>
  <si>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</si>
  <si>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</si>
  <si>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</si>
  <si>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</si>
  <si>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</si>
  <si>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</si>
  <si>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</si>
  <si>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</si>
  <si>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</si>
  <si>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</si>
  <si>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</si>
  <si>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</si>
  <si>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</si>
  <si>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</si>
  <si>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</si>
  <si>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</si>
  <si>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</si>
  <si>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</si>
  <si>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</si>
  <si>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</si>
  <si>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</si>
  <si>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</si>
  <si>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</si>
  <si>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</si>
  <si>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</si>
  <si>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</si>
  <si>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</si>
  <si>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</si>
  <si>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</si>
  <si>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</si>
  <si>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</si>
  <si>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</si>
  <si>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</si>
  <si>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</si>
  <si>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</si>
  <si>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</si>
  <si>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</si>
  <si>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</si>
  <si>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</si>
  <si>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</si>
  <si>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</si>
  <si>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</si>
  <si>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</si>
  <si>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</si>
  <si>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</si>
  <si>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</si>
  <si>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</si>
  <si>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</si>
  <si>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</si>
  <si>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</si>
  <si>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</si>
  <si>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</si>
  <si>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</si>
  <si>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</si>
  <si>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</si>
  <si>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</si>
  <si>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</si>
  <si>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</si>
  <si>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</si>
  <si>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</si>
  <si>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</si>
  <si>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</si>
  <si>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</si>
  <si>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</si>
  <si>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</si>
  <si>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</si>
  <si>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</si>
  <si>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</si>
  <si>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</si>
  <si>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</si>
  <si>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</si>
  <si>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</si>
  <si>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</si>
  <si>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</si>
  <si>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</si>
  <si>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</si>
  <si>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</si>
  <si>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</si>
  <si>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</si>
  <si>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</si>
  <si>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</si>
  <si>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</si>
  <si>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</si>
  <si>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</si>
  <si>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</si>
  <si>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</si>
  <si>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</si>
  <si>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</si>
  <si>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</si>
  <si>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</si>
  <si>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</si>
  <si>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</si>
  <si>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</si>
  <si>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</si>
  <si>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</si>
  <si>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</si>
  <si>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</si>
  <si>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</si>
  <si>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</si>
  <si>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</si>
  <si>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</si>
  <si>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</si>
  <si>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</si>
  <si>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</si>
  <si>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</si>
  <si>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</si>
  <si>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</si>
  <si>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</si>
  <si>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</si>
  <si>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</si>
  <si>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</si>
  <si>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</si>
  <si>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</si>
  <si>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</si>
  <si>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</si>
  <si>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</si>
  <si>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</si>
  <si>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</si>
  <si>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</si>
  <si>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</si>
  <si>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</si>
  <si>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</si>
  <si>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</si>
  <si>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</si>
  <si>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</si>
  <si>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</si>
  <si>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</si>
  <si>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</si>
  <si>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</si>
  <si>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</si>
  <si>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</si>
  <si>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</si>
  <si>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</si>
  <si>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</si>
  <si>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</si>
  <si>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</si>
  <si>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</si>
  <si>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</si>
  <si>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</si>
  <si>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</si>
  <si>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</si>
  <si>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</si>
  <si>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</si>
  <si>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</si>
  <si>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</si>
  <si>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</si>
  <si>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</si>
  <si>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</si>
  <si>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</si>
  <si>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</si>
  <si>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</si>
  <si>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</si>
  <si>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</si>
  <si>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</si>
  <si>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</si>
  <si>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</si>
  <si>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</si>
  <si>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</si>
  <si>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</si>
  <si>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</si>
  <si>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</si>
  <si>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</si>
  <si>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</si>
  <si>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</si>
  <si>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</si>
  <si>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</si>
  <si>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</si>
  <si>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</si>
  <si>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</si>
  <si>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</si>
  <si>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</si>
  <si>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</si>
  <si>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</si>
  <si>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</si>
  <si>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</si>
  <si>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</si>
  <si>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</si>
  <si>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</si>
  <si>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</si>
  <si>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</si>
  <si>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</si>
  <si>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</si>
  <si>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</si>
  <si>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</si>
  <si>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</si>
  <si>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</si>
  <si>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</si>
  <si>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</si>
  <si>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</si>
  <si>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</si>
  <si>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</si>
  <si>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</si>
  <si>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</si>
  <si>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</si>
  <si>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</si>
  <si>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</si>
  <si>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</si>
  <si>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</si>
  <si>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</si>
  <si>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</si>
  <si>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</si>
  <si>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</si>
  <si>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</si>
  <si>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</si>
  <si>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</si>
  <si>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</si>
  <si>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</si>
  <si>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</si>
  <si>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</si>
  <si>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</si>
  <si>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</si>
  <si>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</si>
  <si>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</si>
  <si>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</si>
  <si>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</si>
  <si>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</si>
  <si>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</si>
  <si>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</si>
  <si>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</si>
  <si>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</si>
  <si>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</si>
  <si>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</si>
  <si>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</si>
  <si>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</si>
  <si>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</si>
  <si>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</si>
  <si>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</si>
  <si>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</si>
  <si>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</si>
  <si>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</si>
  <si>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</si>
  <si>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</si>
  <si>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</si>
  <si>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</si>
  <si>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</si>
  <si>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</si>
  <si>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</si>
  <si>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</si>
  <si>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</si>
  <si>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</si>
  <si>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</si>
  <si>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</si>
  <si>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</si>
  <si>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</si>
  <si>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</si>
  <si>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</si>
  <si>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</si>
  <si>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</si>
  <si>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</si>
  <si>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</si>
  <si>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</si>
  <si>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</si>
  <si>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</si>
  <si>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</si>
  <si>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</si>
  <si>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</si>
  <si>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</si>
  <si>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</si>
  <si>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</si>
  <si>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</si>
  <si>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</si>
  <si>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</si>
  <si>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</si>
  <si>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</si>
  <si>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</si>
  <si>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</si>
  <si>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</si>
  <si>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</si>
  <si>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</si>
  <si>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</si>
  <si>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</si>
  <si>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</si>
  <si>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</si>
  <si>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</si>
  <si>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</si>
  <si>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</si>
  <si>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</si>
  <si>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</si>
  <si>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</si>
  <si>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</si>
  <si>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</si>
  <si>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</si>
  <si>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</si>
  <si>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</si>
  <si>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</si>
  <si>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</si>
  <si>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</si>
  <si>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</si>
  <si>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</si>
  <si>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</si>
  <si>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</si>
  <si>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</si>
  <si>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</si>
  <si>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</si>
  <si>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</si>
  <si>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</si>
  <si>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</si>
  <si>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</si>
  <si>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</si>
  <si>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</si>
  <si>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</si>
  <si>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</si>
  <si>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</si>
  <si>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</si>
  <si>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</si>
  <si>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</si>
  <si>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</si>
  <si>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</si>
  <si>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</si>
  <si>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</si>
  <si>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</si>
  <si>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</si>
  <si>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</si>
  <si>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</si>
  <si>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</si>
  <si>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</si>
  <si>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</si>
  <si>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</si>
  <si>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</si>
  <si>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</si>
  <si>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</si>
  <si>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</si>
  <si>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</si>
  <si>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</si>
  <si>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</si>
  <si>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</si>
  <si>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</si>
  <si>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</si>
  <si>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</si>
  <si>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</si>
  <si>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</si>
  <si>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</si>
  <si>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</si>
  <si>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</si>
  <si>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</si>
  <si>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</si>
  <si>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</si>
  <si>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</si>
  <si>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</si>
  <si>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</si>
  <si>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</si>
  <si>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</si>
  <si>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</si>
  <si>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</si>
  <si>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</si>
  <si>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</si>
  <si>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</si>
  <si>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</si>
  <si>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</si>
  <si>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</si>
  <si>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</si>
  <si>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</si>
  <si>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</si>
  <si>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</si>
  <si>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</si>
  <si>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</si>
  <si>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</si>
  <si>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</si>
  <si>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</si>
  <si>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</si>
  <si>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</si>
  <si>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</si>
  <si>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</si>
  <si>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</si>
  <si>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</si>
  <si>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</si>
  <si>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</si>
  <si>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</si>
  <si>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</si>
  <si>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</si>
  <si>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</si>
  <si>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</si>
  <si>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</si>
  <si>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</si>
  <si>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</si>
  <si>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</si>
  <si>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</si>
  <si>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</si>
  <si>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</si>
  <si>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</si>
  <si>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</si>
  <si>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</si>
  <si>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</si>
  <si>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</si>
  <si>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</si>
  <si>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</si>
  <si>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</si>
  <si>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</si>
  <si>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</si>
  <si>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</si>
  <si>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</si>
  <si>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</si>
  <si>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</si>
  <si>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</si>
  <si>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</si>
  <si>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</si>
  <si>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</si>
  <si>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</si>
  <si>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</si>
  <si>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</si>
  <si>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</si>
  <si>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</si>
  <si>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</si>
  <si>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</si>
  <si>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</si>
  <si>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</si>
  <si>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</si>
  <si>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</si>
  <si>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</si>
  <si>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</si>
  <si>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</si>
  <si>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</si>
  <si>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</si>
  <si>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</si>
  <si>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</si>
  <si>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</si>
  <si>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</si>
  <si>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</si>
  <si>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</si>
  <si>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</si>
  <si>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</si>
  <si>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</si>
  <si>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</si>
  <si>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</si>
  <si>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</si>
  <si>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</si>
  <si>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</si>
  <si>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</si>
  <si>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</si>
  <si>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</si>
  <si>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</si>
  <si>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</si>
  <si>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</si>
  <si>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</si>
  <si>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</si>
  <si>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</si>
  <si>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</si>
  <si>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</si>
  <si>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</si>
  <si>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</si>
  <si>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</si>
  <si>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</si>
  <si>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</si>
  <si>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</si>
  <si>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</si>
  <si>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</si>
  <si>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</si>
  <si>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</si>
  <si>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</si>
  <si>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</si>
  <si>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</si>
  <si>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</si>
  <si>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</si>
  <si>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</si>
  <si>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</si>
  <si>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</si>
  <si>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</si>
  <si>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</si>
  <si>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</si>
  <si>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</si>
  <si>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</si>
  <si>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</si>
  <si>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</si>
  <si>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</si>
  <si>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</si>
  <si>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</si>
  <si>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</si>
  <si>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</si>
  <si>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</si>
  <si>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</si>
  <si>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</si>
  <si>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</si>
  <si>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</si>
  <si>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</si>
  <si>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</si>
  <si>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</si>
  <si>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</si>
  <si>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</si>
  <si>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</si>
  <si>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</si>
  <si>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</si>
  <si>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</si>
  <si>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</si>
  <si>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</si>
  <si>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</si>
  <si>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</si>
  <si>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</si>
  <si>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</si>
  <si>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</si>
  <si>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</si>
  <si>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</si>
  <si>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</si>
  <si>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</si>
  <si>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</si>
  <si>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</si>
  <si>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</si>
  <si>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</si>
  <si>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</si>
  <si>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</si>
  <si>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</si>
  <si>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</si>
  <si>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</si>
  <si>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</si>
  <si>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</si>
  <si>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</si>
  <si>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</si>
  <si>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</si>
  <si>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</si>
  <si>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</si>
  <si>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</si>
  <si>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</si>
  <si>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</si>
  <si>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</si>
  <si>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</si>
  <si>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</si>
  <si>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</si>
  <si>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</si>
  <si>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</si>
  <si>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</si>
  <si>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</si>
  <si>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</si>
  <si>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</si>
  <si>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</si>
  <si>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</si>
  <si>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</si>
  <si>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</si>
  <si>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</si>
  <si>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</si>
  <si>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</si>
  <si>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</si>
  <si>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</si>
  <si>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</si>
  <si>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</si>
  <si>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</si>
  <si>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</si>
  <si>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</si>
  <si>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</si>
  <si>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</si>
  <si>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</si>
  <si>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</si>
  <si>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</si>
  <si>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</si>
  <si>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</si>
  <si>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</si>
  <si>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</si>
  <si>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</si>
  <si>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</si>
  <si>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</si>
  <si>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</si>
  <si>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</si>
  <si>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</si>
  <si>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</si>
  <si>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</si>
  <si>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</si>
  <si>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</si>
  <si>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</si>
  <si>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</si>
  <si>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</si>
  <si>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</si>
  <si>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</si>
  <si>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</si>
  <si>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</si>
  <si>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</si>
  <si>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</si>
  <si>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</si>
  <si>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</si>
  <si>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</si>
  <si>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</si>
  <si>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</si>
  <si>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</si>
  <si>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</si>
  <si>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</si>
  <si>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</si>
  <si>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</si>
  <si>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</si>
  <si>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</si>
  <si>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</si>
  <si>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</si>
  <si>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</si>
  <si>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</si>
  <si>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</si>
  <si>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</si>
  <si>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</si>
  <si>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</si>
  <si>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</si>
  <si>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</si>
  <si>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</si>
  <si>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</si>
  <si>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</si>
  <si>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</si>
  <si>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</si>
  <si>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</si>
  <si>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</si>
  <si>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</si>
  <si>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</si>
  <si>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</si>
  <si>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</si>
  <si>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</si>
  <si>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</si>
  <si>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</si>
  <si>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</si>
  <si>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</si>
  <si>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</si>
  <si>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</si>
  <si>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</si>
  <si>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</si>
  <si>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</si>
  <si>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</si>
  <si>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</si>
  <si>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</si>
  <si>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</si>
  <si>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</si>
  <si>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</si>
  <si>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</si>
  <si>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</si>
  <si>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</si>
  <si>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</si>
  <si>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</si>
  <si>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</si>
  <si>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</si>
  <si>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</si>
  <si>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</si>
  <si>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</si>
  <si>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</si>
  <si>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</si>
  <si>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</si>
  <si>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</si>
  <si>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</si>
  <si>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</si>
  <si>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</si>
  <si>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</si>
  <si>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</si>
  <si>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</si>
  <si>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</si>
  <si>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</si>
  <si>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</si>
  <si>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</si>
  <si>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</si>
  <si>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</si>
  <si>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</si>
  <si>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</si>
  <si>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</si>
  <si>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</si>
  <si>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</si>
  <si>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</si>
  <si>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</si>
  <si>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</si>
  <si>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</si>
  <si>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</si>
  <si>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</si>
  <si>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</si>
  <si>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</si>
  <si>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</si>
  <si>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</si>
  <si>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</si>
  <si>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</si>
  <si>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</si>
  <si>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</si>
  <si>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</si>
  <si>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</si>
  <si>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</si>
  <si>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</si>
  <si>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</si>
  <si>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</si>
  <si>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</si>
  <si>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</si>
  <si>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</si>
  <si>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</si>
  <si>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</si>
  <si>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</si>
  <si>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</si>
  <si>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</si>
  <si>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</si>
  <si>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</si>
  <si>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</si>
  <si>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</si>
  <si>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</si>
  <si>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</si>
  <si>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</si>
  <si>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</si>
  <si>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</si>
  <si>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</si>
  <si>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</si>
  <si>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</si>
  <si>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</si>
  <si>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</si>
  <si>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</si>
  <si>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</si>
  <si>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</si>
  <si>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</si>
  <si>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</si>
  <si>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</si>
  <si>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</si>
  <si>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</si>
  <si>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</si>
  <si>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</si>
  <si>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</si>
  <si>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</si>
  <si>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</si>
  <si>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</si>
  <si>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</si>
  <si>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</si>
  <si>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</si>
  <si>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</si>
  <si>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</si>
  <si>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</si>
  <si>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</si>
  <si>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</si>
  <si>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</si>
  <si>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</si>
  <si>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</si>
  <si>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</si>
  <si>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</si>
  <si>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</si>
  <si>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</si>
  <si>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</si>
  <si>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</si>
  <si>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</si>
  <si>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</si>
  <si>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</si>
  <si>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</si>
  <si>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</si>
  <si>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</si>
  <si>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</si>
  <si>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</si>
  <si>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</si>
  <si>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</si>
  <si>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</si>
  <si>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</si>
  <si>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</si>
  <si>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</si>
  <si>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</si>
  <si>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</si>
  <si>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</si>
  <si>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</si>
  <si>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</si>
  <si>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</si>
  <si>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</si>
  <si>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</si>
  <si>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</si>
  <si>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</si>
  <si>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</si>
  <si>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</si>
  <si>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</si>
  <si>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</si>
  <si>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</si>
  <si>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</si>
  <si>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</si>
  <si>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</si>
  <si>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</si>
  <si>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</si>
  <si>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</si>
  <si>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</si>
  <si>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</si>
  <si>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</si>
  <si>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</si>
  <si>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</si>
  <si>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</si>
  <si>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</si>
  <si>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</si>
  <si>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</si>
  <si>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</si>
  <si>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</si>
  <si>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</si>
  <si>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</si>
  <si>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</si>
  <si>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</si>
  <si>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</si>
  <si>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</si>
  <si>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</si>
  <si>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</si>
  <si>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</si>
  <si>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</si>
  <si>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</si>
  <si>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</si>
  <si>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</si>
  <si>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</si>
  <si>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</si>
  <si>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</si>
  <si>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</si>
  <si>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</si>
  <si>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</si>
  <si>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</si>
  <si>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</si>
  <si>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</si>
  <si>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</si>
  <si>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</si>
  <si>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</si>
  <si>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</si>
  <si>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</si>
  <si>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</si>
  <si>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</si>
  <si>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</si>
  <si>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</si>
  <si>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</si>
  <si>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</si>
  <si>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</si>
  <si>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</si>
  <si>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</si>
  <si>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</si>
  <si>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</si>
  <si>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</si>
  <si>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</si>
  <si>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</si>
  <si>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</si>
  <si>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</si>
  <si>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</si>
  <si>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</si>
  <si>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</si>
  <si>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</si>
  <si>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</si>
  <si>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</si>
  <si>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</si>
  <si>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</si>
  <si>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</si>
  <si>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</si>
  <si>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</si>
  <si>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</si>
  <si>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</si>
  <si>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</si>
  <si>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</si>
  <si>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</si>
  <si>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</si>
  <si>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</si>
  <si>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</si>
  <si>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</si>
  <si>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</si>
  <si>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</si>
  <si>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</si>
  <si>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</si>
  <si>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</si>
  <si>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</si>
  <si>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</si>
  <si>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</si>
  <si>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</si>
  <si>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</si>
  <si>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</si>
  <si>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</si>
  <si>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</si>
  <si>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</si>
  <si>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</si>
  <si>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</si>
  <si>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</si>
  <si>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</si>
  <si>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</si>
  <si>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</si>
  <si>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</si>
  <si>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</si>
  <si>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</si>
  <si>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</si>
  <si>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</si>
  <si>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</si>
  <si>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</si>
  <si>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</si>
  <si>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</si>
  <si>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</si>
  <si>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</si>
  <si>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</si>
  <si>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</si>
  <si>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</si>
  <si>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</si>
  <si>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</si>
  <si>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</si>
  <si>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</si>
  <si>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</si>
  <si>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</si>
  <si>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</si>
  <si>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</si>
  <si>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</si>
  <si>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</si>
  <si>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</si>
  <si>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</si>
  <si>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</si>
  <si>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</si>
  <si>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</si>
  <si>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</si>
  <si>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</si>
  <si>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</si>
  <si>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</si>
  <si>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</si>
  <si>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</si>
  <si>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</si>
  <si>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</si>
  <si>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</si>
  <si>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</si>
  <si>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</si>
  <si>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</si>
  <si>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</si>
  <si>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</si>
  <si>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</si>
  <si>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</si>
  <si>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</si>
  <si>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</si>
  <si>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</si>
  <si>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</si>
  <si>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</si>
  <si>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</si>
  <si>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</si>
  <si>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</si>
  <si>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</si>
  <si>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</si>
  <si>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</si>
  <si>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</si>
  <si>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</si>
  <si>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</si>
  <si>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</si>
  <si>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</si>
  <si>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</si>
  <si>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</si>
  <si>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</si>
  <si>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</si>
  <si>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</si>
  <si>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</si>
  <si>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</si>
  <si>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</si>
  <si>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</si>
  <si>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</si>
  <si>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</si>
  <si>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</si>
  <si>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</si>
  <si>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</si>
  <si>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</si>
  <si>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</si>
  <si>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</si>
  <si>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</si>
  <si>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</si>
  <si>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</si>
  <si>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</si>
  <si>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</si>
  <si>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</si>
  <si>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</si>
  <si>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</si>
  <si>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</si>
  <si>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</si>
  <si>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</si>
  <si>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</si>
  <si>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</si>
  <si>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</si>
  <si>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</si>
  <si>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</si>
  <si>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</si>
  <si>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</si>
  <si>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</si>
  <si>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</si>
  <si>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</si>
  <si>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</si>
  <si>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</si>
  <si>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</si>
  <si>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</si>
  <si>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</si>
  <si>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</si>
  <si>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</si>
  <si>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</si>
  <si>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</si>
  <si>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</si>
  <si>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</si>
  <si>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</si>
  <si>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</si>
  <si>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</si>
  <si>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</si>
  <si>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</si>
  <si>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</si>
  <si>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</si>
  <si>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</si>
  <si>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</si>
  <si>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</si>
  <si>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</si>
  <si>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</si>
  <si>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</si>
  <si>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</si>
  <si>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</si>
  <si>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</si>
  <si>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</si>
  <si>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</si>
  <si>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</si>
  <si>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</si>
  <si>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</si>
  <si>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</si>
  <si>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</si>
  <si>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</si>
  <si>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</si>
  <si>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</si>
  <si>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</si>
  <si>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</si>
  <si>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</si>
  <si>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</si>
  <si>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</si>
  <si>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</si>
  <si>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</si>
  <si>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</si>
  <si>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</si>
  <si>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</si>
  <si>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</si>
  <si>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</si>
  <si>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</si>
  <si>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</si>
  <si>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</si>
  <si>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</si>
  <si>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</si>
  <si>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</si>
  <si>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</si>
  <si>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</si>
  <si>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</si>
  <si>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</si>
  <si>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</si>
  <si>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</si>
  <si>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</si>
  <si>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</si>
  <si>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</si>
  <si>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</si>
  <si>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</si>
  <si>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</si>
  <si>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</si>
  <si>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</si>
  <si>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</si>
  <si>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</si>
  <si>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</si>
  <si>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</si>
  <si>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</si>
  <si>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</si>
  <si>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</si>
  <si>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</si>
  <si>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</si>
  <si>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</si>
  <si>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</si>
  <si>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</si>
  <si>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</si>
  <si>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</si>
  <si>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</si>
  <si>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</si>
  <si>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</si>
  <si>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</si>
  <si>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</si>
  <si>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</si>
  <si>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</si>
  <si>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</si>
  <si>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</si>
  <si>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</si>
  <si>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</si>
  <si>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</si>
  <si>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</si>
  <si>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</si>
  <si>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</si>
  <si>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</si>
  <si>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</si>
  <si>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</si>
  <si>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</si>
  <si>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</si>
  <si>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</si>
  <si>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</si>
  <si>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</si>
  <si>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</si>
  <si>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</si>
  <si>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</si>
  <si>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</si>
  <si>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</si>
  <si>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</si>
  <si>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</si>
  <si>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</si>
  <si>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</si>
  <si>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</si>
  <si>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</si>
  <si>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</si>
  <si>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</si>
  <si>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</si>
  <si>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</si>
  <si>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</si>
  <si>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</si>
  <si>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</si>
  <si>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</si>
  <si>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</si>
  <si>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</si>
  <si>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</si>
  <si>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</si>
  <si>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</si>
  <si>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</si>
  <si>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</si>
  <si>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</si>
  <si>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</si>
  <si>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</si>
  <si>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</si>
  <si>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</si>
  <si>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</si>
  <si>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</si>
  <si>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</si>
  <si>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</si>
  <si>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</si>
  <si>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</si>
  <si>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</si>
  <si>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</si>
  <si>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</si>
  <si>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</si>
  <si>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</si>
  <si>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</si>
  <si>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</si>
  <si>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</si>
  <si>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</si>
  <si>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</si>
  <si>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</si>
  <si>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</si>
  <si>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</si>
  <si>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</si>
  <si>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</si>
  <si>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</si>
  <si>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</si>
  <si>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</si>
  <si>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</si>
  <si>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</si>
  <si>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</si>
  <si>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</si>
  <si>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</si>
  <si>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</si>
  <si>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</si>
  <si>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</si>
  <si>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</si>
  <si>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</si>
  <si>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</si>
  <si>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</si>
  <si>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</si>
  <si>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</si>
  <si>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</si>
  <si>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</si>
  <si>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</si>
  <si>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</si>
  <si>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</si>
  <si>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</si>
  <si>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</si>
  <si>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</si>
  <si>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</si>
  <si>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</si>
  <si>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</si>
  <si>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</si>
  <si>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</si>
  <si>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</si>
  <si>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</si>
  <si>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</si>
  <si>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</si>
  <si>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</si>
  <si>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</si>
  <si>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</si>
  <si>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</si>
  <si>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</si>
  <si>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</si>
  <si>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</si>
  <si>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</si>
  <si>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</si>
  <si>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</si>
  <si>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</si>
  <si>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</si>
  <si>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</si>
  <si>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</si>
  <si>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</si>
  <si>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</si>
  <si>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</si>
  <si>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</si>
  <si>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</si>
  <si>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</si>
  <si>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</si>
  <si>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</si>
  <si>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</si>
  <si>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</si>
  <si>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</si>
  <si>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</si>
  <si>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</si>
  <si>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</si>
  <si>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</si>
  <si>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</si>
  <si>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</si>
  <si>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</si>
  <si>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</si>
  <si>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</si>
  <si>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</si>
  <si>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</si>
  <si>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</si>
  <si>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</si>
  <si>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</si>
  <si>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</si>
  <si>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</si>
  <si>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</si>
  <si>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</si>
  <si>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</si>
  <si>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</si>
  <si>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</si>
  <si>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</si>
  <si>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</si>
  <si>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</si>
  <si>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</si>
  <si>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</si>
  <si>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</si>
  <si>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</si>
  <si>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</si>
  <si>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</si>
  <si>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</si>
  <si>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</si>
  <si>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</si>
  <si>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</si>
  <si>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</si>
  <si>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</si>
  <si>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</si>
  <si>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</si>
  <si>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</si>
  <si>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</si>
  <si>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</si>
  <si>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</si>
  <si>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</si>
  <si>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</si>
  <si>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</si>
  <si>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</si>
  <si>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</si>
  <si>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</si>
  <si>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</si>
  <si>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</si>
  <si>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</si>
  <si>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</si>
  <si>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</si>
  <si>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</si>
  <si>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</si>
  <si>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</si>
  <si>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</si>
  <si>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</si>
  <si>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</si>
  <si>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</si>
  <si>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</si>
  <si>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</si>
  <si>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</si>
  <si>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</si>
  <si>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</si>
  <si>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</si>
  <si>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</si>
  <si>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</si>
  <si>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</si>
  <si>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</si>
  <si>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</si>
  <si>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</si>
  <si>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</si>
  <si>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</si>
  <si>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</si>
  <si>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</si>
  <si>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</si>
  <si>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</si>
  <si>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</si>
  <si>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</si>
  <si>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</si>
  <si>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</si>
  <si>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</si>
  <si>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</si>
  <si>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</si>
  <si>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</si>
  <si>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</si>
  <si>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</si>
  <si>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</si>
  <si>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</si>
  <si>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</si>
  <si>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</si>
  <si>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</si>
  <si>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</si>
  <si>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</si>
  <si>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</si>
  <si>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</si>
  <si>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</si>
  <si>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</si>
  <si>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</si>
  <si>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</si>
  <si>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</si>
  <si>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</si>
  <si>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</si>
  <si>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</si>
  <si>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</si>
  <si>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</si>
  <si>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</si>
  <si>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</si>
  <si>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</si>
  <si>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</si>
  <si>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</si>
  <si>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</si>
  <si>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</si>
  <si>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</si>
  <si>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</si>
  <si>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</si>
  <si>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</si>
  <si>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</si>
  <si>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</si>
  <si>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</si>
  <si>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</si>
  <si>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</si>
  <si>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</si>
  <si>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</si>
  <si>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</si>
  <si>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</si>
  <si>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</si>
  <si>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</si>
  <si>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</si>
  <si>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</si>
  <si>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</si>
  <si>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</si>
  <si>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</si>
  <si>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</si>
  <si>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</si>
  <si>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</si>
  <si>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</si>
  <si>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</si>
  <si>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</si>
  <si>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</si>
  <si>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</si>
  <si>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</si>
  <si>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</si>
  <si>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</si>
  <si>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</si>
  <si>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</si>
  <si>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</si>
  <si>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</si>
  <si>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</si>
  <si>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</si>
  <si>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</si>
  <si>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</si>
  <si>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</si>
  <si>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</si>
  <si>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</si>
  <si>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</si>
  <si>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</si>
  <si>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</si>
  <si>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</si>
  <si>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</si>
  <si>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</si>
  <si>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</si>
  <si>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</si>
  <si>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</si>
  <si>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</si>
  <si>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</si>
  <si>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</si>
  <si>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</si>
  <si>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</si>
  <si>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</si>
  <si>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</si>
  <si>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</si>
  <si>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</si>
  <si>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</si>
  <si>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</si>
  <si>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</si>
  <si>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</si>
  <si>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</si>
  <si>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</si>
  <si>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</si>
  <si>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</si>
  <si>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</si>
  <si>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</si>
  <si>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</si>
  <si>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</si>
  <si>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</si>
  <si>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</si>
  <si>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</si>
  <si>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</si>
  <si>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</si>
  <si>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</si>
  <si>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</si>
  <si>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</si>
  <si>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</si>
  <si>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</si>
  <si>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</si>
  <si>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</si>
  <si>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</si>
  <si>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</si>
  <si>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</si>
  <si>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</si>
  <si>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</si>
  <si>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</si>
  <si>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</si>
  <si>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</si>
  <si>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</si>
  <si>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</si>
  <si>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</si>
  <si>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</si>
  <si>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</si>
  <si>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</si>
  <si>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</si>
  <si>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</si>
  <si>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</si>
  <si>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</si>
  <si>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</si>
  <si>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</si>
  <si>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</si>
  <si>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</si>
  <si>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</si>
  <si>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</si>
  <si>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</si>
  <si>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</si>
  <si>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</si>
  <si>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</si>
  <si>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</si>
  <si>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</si>
  <si>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</si>
  <si>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</si>
  <si>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</si>
  <si>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</si>
  <si>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</si>
  <si>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</si>
  <si>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</si>
  <si>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</si>
  <si>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</si>
  <si>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</si>
  <si>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</si>
  <si>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</si>
  <si>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</si>
  <si>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</si>
  <si>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</si>
  <si>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</si>
  <si>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</si>
  <si>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</si>
  <si>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</si>
  <si>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</si>
  <si>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</si>
  <si>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</si>
  <si>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</si>
  <si>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</si>
  <si>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</si>
  <si>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</si>
  <si>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</si>
  <si>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</si>
  <si>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</si>
  <si>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</si>
  <si>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</si>
  <si>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</si>
  <si>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</si>
  <si>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</si>
  <si>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</si>
  <si>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</si>
  <si>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</si>
  <si>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</si>
  <si>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</si>
  <si>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</si>
  <si>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</si>
  <si>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</si>
  <si>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</si>
  <si>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</si>
  <si>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</si>
  <si>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</si>
  <si>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</si>
  <si>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</si>
  <si>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</si>
  <si>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</si>
  <si>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</si>
  <si>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</si>
  <si>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</si>
  <si>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</si>
  <si>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</si>
  <si>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</si>
  <si>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</si>
  <si>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</si>
  <si>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</si>
  <si>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</si>
  <si>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</si>
  <si>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</si>
  <si>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</si>
  <si>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</si>
  <si>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</si>
  <si>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</si>
  <si>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</si>
  <si>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</si>
  <si>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</si>
  <si>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</si>
  <si>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</si>
  <si>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</si>
  <si>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</si>
  <si>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</si>
  <si>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</si>
  <si>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</si>
  <si>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</si>
  <si>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</si>
  <si>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</si>
  <si>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</si>
  <si>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</si>
  <si>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</si>
  <si>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</si>
  <si>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</si>
  <si>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</si>
  <si>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</si>
  <si>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</si>
  <si>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</si>
  <si>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</si>
  <si>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</si>
  <si>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</si>
  <si>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</si>
  <si>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</si>
  <si>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</si>
  <si>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</si>
  <si>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</si>
  <si>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</si>
  <si>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</si>
  <si>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</si>
  <si>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</si>
  <si>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</si>
  <si>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</si>
  <si>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</si>
  <si>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</si>
  <si>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</si>
  <si>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</si>
  <si>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</si>
  <si>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</si>
  <si>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</si>
  <si>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</si>
  <si>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</si>
  <si>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</si>
  <si>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</si>
  <si>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</si>
  <si>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</si>
  <si>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</si>
  <si>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</si>
  <si>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</si>
  <si>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</si>
  <si>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</si>
  <si>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</si>
  <si>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</si>
  <si>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</si>
  <si>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</si>
  <si>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</si>
  <si>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</si>
  <si>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</si>
  <si>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</si>
  <si>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</si>
  <si>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</si>
  <si>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</si>
  <si>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</si>
  <si>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</si>
  <si>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</si>
  <si>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</si>
  <si>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</si>
  <si>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</si>
  <si>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</si>
  <si>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</si>
  <si>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</si>
  <si>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</si>
  <si>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</si>
  <si>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</si>
  <si>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</si>
  <si>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</si>
  <si>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</si>
  <si>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</si>
  <si>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</si>
  <si>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</si>
  <si>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</si>
  <si>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</si>
  <si>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</si>
  <si>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</si>
  <si>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</si>
  <si>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</si>
  <si>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</si>
  <si>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</si>
  <si>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</si>
  <si>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</si>
  <si>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</si>
  <si>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</si>
  <si>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</si>
  <si>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</si>
  <si>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</si>
  <si>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</si>
  <si>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</si>
  <si>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</si>
  <si>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</si>
  <si>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</si>
  <si>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</si>
  <si>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</si>
  <si>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</si>
  <si>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</si>
  <si>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</si>
  <si>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</si>
  <si>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</si>
  <si>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</si>
  <si>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</si>
  <si>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</si>
  <si>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</si>
  <si>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</si>
  <si>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</si>
  <si>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</si>
  <si>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</si>
  <si>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</si>
  <si>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</si>
  <si>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</si>
  <si>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</si>
  <si>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</si>
  <si>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</si>
  <si>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</si>
  <si>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</si>
  <si>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</si>
  <si>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</si>
  <si>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</si>
  <si>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</si>
  <si>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</si>
  <si>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</si>
  <si>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</si>
  <si>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</si>
  <si>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</si>
  <si>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</si>
  <si>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</si>
  <si>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</si>
  <si>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</si>
  <si>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</si>
  <si>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</si>
  <si>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</si>
  <si>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</si>
  <si>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</si>
  <si>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</si>
  <si>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</si>
  <si>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</si>
  <si>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</si>
  <si>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</si>
  <si>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</si>
  <si>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</si>
  <si>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</si>
  <si>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</si>
  <si>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</si>
  <si>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</si>
  <si>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</si>
  <si>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</si>
  <si>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</si>
  <si>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</si>
  <si>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</si>
  <si>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</si>
  <si>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</si>
  <si>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</si>
  <si>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</si>
  <si>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</si>
  <si>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</si>
  <si>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</si>
  <si>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</si>
  <si>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</si>
  <si>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</si>
  <si>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</si>
  <si>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</si>
  <si>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</si>
  <si>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</si>
  <si>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</si>
  <si>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</si>
  <si>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</si>
  <si>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</si>
  <si>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</si>
  <si>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</si>
  <si>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</si>
  <si>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</si>
  <si>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</si>
  <si>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</si>
  <si>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</si>
  <si>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</si>
  <si>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</si>
  <si>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</si>
  <si>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</si>
  <si>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</si>
  <si>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</si>
  <si>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</si>
  <si>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</si>
  <si>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</si>
  <si>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</si>
  <si>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</si>
  <si>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</si>
  <si>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</si>
  <si>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</si>
  <si>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</si>
  <si>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</si>
  <si>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</si>
  <si>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</si>
  <si>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</si>
  <si>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</si>
  <si>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</si>
  <si>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</si>
  <si>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</si>
  <si>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</si>
  <si>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</si>
  <si>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</si>
  <si>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</si>
  <si>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</si>
  <si>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</si>
  <si>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</si>
  <si>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</si>
  <si>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</si>
  <si>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</si>
  <si>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</si>
  <si>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</si>
  <si>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</si>
  <si>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</si>
  <si>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</si>
  <si>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</si>
  <si>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</si>
  <si>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</si>
  <si>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</si>
  <si>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</si>
  <si>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</si>
  <si>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</si>
  <si>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</si>
  <si>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</si>
  <si>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</si>
  <si>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</si>
  <si>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</si>
  <si>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</si>
  <si>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</si>
  <si>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</si>
  <si>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</si>
  <si>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</si>
  <si>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</si>
  <si>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</si>
  <si>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</si>
  <si>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</si>
  <si>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</si>
  <si>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</si>
  <si>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</si>
  <si>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</si>
  <si>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</si>
  <si>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</si>
  <si>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</si>
  <si>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</si>
  <si>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</si>
  <si>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</si>
  <si>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</si>
  <si>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</si>
  <si>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</si>
  <si>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</si>
  <si>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</si>
  <si>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</si>
  <si>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</si>
  <si>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</si>
  <si>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</si>
  <si>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</si>
  <si>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</si>
  <si>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</si>
  <si>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</si>
  <si>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</si>
  <si>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</si>
  <si>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</si>
  <si>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</si>
  <si>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</si>
  <si>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</si>
  <si>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</si>
  <si>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</si>
  <si>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</si>
  <si>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</si>
  <si>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</si>
  <si>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</si>
  <si>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</si>
  <si>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</si>
  <si>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</si>
  <si>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</si>
  <si>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</si>
  <si>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</si>
  <si>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</si>
  <si>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</si>
  <si>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</si>
  <si>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</si>
  <si>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</si>
  <si>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</si>
  <si>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</si>
  <si>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</si>
  <si>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</si>
  <si>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</si>
  <si>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</si>
  <si>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</si>
  <si>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</si>
  <si>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</si>
  <si>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</si>
  <si>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</si>
  <si>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</si>
  <si>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</si>
  <si>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</si>
  <si>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</si>
  <si>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</si>
  <si>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</si>
  <si>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</si>
  <si>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</si>
  <si>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</si>
  <si>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</si>
  <si>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</si>
  <si>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</si>
  <si>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</si>
  <si>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</si>
  <si>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</si>
  <si>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</si>
  <si>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</si>
  <si>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</si>
  <si>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</si>
  <si>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</si>
  <si>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</si>
  <si>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</si>
  <si>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</si>
  <si>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</si>
  <si>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</si>
  <si>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</si>
  <si>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</si>
  <si>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</si>
  <si>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</si>
  <si>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</si>
  <si>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</si>
  <si>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</si>
  <si>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</si>
  <si>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</si>
  <si>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</si>
  <si>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</si>
  <si>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</si>
  <si>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</si>
  <si>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</si>
  <si>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</si>
  <si>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</si>
  <si>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</si>
  <si>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</si>
  <si>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</si>
  <si>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</si>
  <si>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</si>
  <si>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</si>
  <si>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</si>
  <si>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</si>
  <si>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</si>
  <si>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</si>
  <si>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</si>
  <si>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</si>
  <si>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</si>
  <si>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</si>
  <si>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</si>
  <si>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</si>
  <si>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</si>
  <si>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</si>
  <si>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</si>
  <si>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</si>
  <si>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</si>
  <si>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</si>
  <si>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</si>
  <si>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</si>
  <si>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</si>
  <si>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</si>
  <si>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</si>
  <si>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</si>
  <si>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</si>
  <si>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</si>
  <si>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</si>
  <si>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</si>
  <si>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</si>
  <si>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</si>
  <si>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</si>
  <si>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</si>
  <si>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</si>
  <si>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</si>
  <si>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</si>
  <si>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</si>
  <si>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</si>
  <si>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</si>
  <si>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</si>
  <si>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</si>
  <si>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</si>
  <si>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</si>
  <si>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</si>
  <si>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</si>
  <si>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</si>
  <si>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</si>
  <si>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</si>
  <si>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</si>
  <si>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</si>
  <si>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</si>
  <si>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</si>
  <si>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</si>
  <si>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</si>
  <si>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</si>
  <si>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</si>
  <si>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</si>
  <si>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</si>
  <si>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</si>
  <si>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</si>
  <si>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</si>
  <si>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</si>
  <si>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</si>
  <si>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</si>
  <si>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</si>
  <si>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</si>
  <si>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</si>
  <si>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</si>
  <si>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</si>
  <si>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</si>
  <si>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</si>
  <si>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</si>
  <si>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</si>
  <si>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</si>
  <si>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</si>
  <si>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</si>
  <si>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</si>
  <si>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</si>
  <si>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</si>
  <si>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</si>
  <si>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</si>
  <si>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</si>
  <si>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</si>
  <si>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</si>
  <si>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</si>
  <si>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</si>
  <si>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</si>
  <si>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</si>
  <si>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</si>
  <si>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</si>
  <si>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</si>
  <si>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</si>
  <si>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</si>
  <si>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</si>
  <si>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</si>
  <si>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</si>
  <si>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</si>
  <si>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</si>
  <si>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</si>
  <si>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</si>
  <si>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</si>
  <si>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</si>
  <si>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</si>
  <si>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</si>
  <si>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</si>
  <si>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</si>
  <si>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</si>
  <si>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</si>
  <si>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</si>
  <si>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</si>
  <si>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</si>
  <si>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</si>
  <si>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</si>
  <si>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</si>
  <si>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</si>
  <si>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</si>
  <si>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</si>
  <si>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</si>
  <si>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</si>
  <si>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</si>
  <si>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</si>
  <si>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</si>
  <si>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</si>
  <si>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</si>
  <si>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</si>
  <si>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</si>
  <si>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</si>
  <si>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</si>
  <si>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</si>
  <si>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</si>
  <si>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</si>
  <si>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</si>
  <si>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</si>
  <si>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</si>
  <si>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</si>
  <si>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</si>
  <si>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</si>
  <si>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</si>
  <si>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</si>
  <si>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</si>
  <si>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</si>
  <si>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</si>
  <si>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</si>
  <si>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</si>
  <si>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</si>
  <si>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</si>
  <si>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</si>
  <si>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</si>
  <si>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</si>
  <si>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</si>
  <si>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</si>
  <si>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</si>
  <si>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</si>
  <si>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</si>
  <si>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</si>
  <si>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</si>
  <si>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</si>
  <si>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</si>
  <si>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</si>
  <si>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</si>
  <si>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</si>
  <si>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</si>
  <si>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</si>
  <si>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</si>
  <si>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</si>
  <si>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</si>
  <si>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</si>
  <si>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</si>
  <si>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</si>
  <si>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</si>
  <si>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</si>
  <si>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</si>
  <si>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</si>
  <si>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</si>
  <si>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</si>
  <si>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</si>
  <si>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</si>
  <si>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</si>
  <si>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</si>
  <si>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</si>
  <si>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</si>
  <si>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</si>
  <si>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</si>
  <si>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</si>
  <si>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</si>
  <si>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</si>
  <si>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</si>
  <si>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</si>
  <si>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</si>
  <si>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</si>
  <si>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</si>
  <si>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</si>
  <si>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</si>
  <si>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</si>
  <si>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</si>
  <si>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</si>
  <si>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</si>
  <si>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</si>
  <si>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</si>
  <si>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</si>
  <si>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</si>
  <si>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</si>
  <si>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</si>
  <si>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</si>
  <si>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</si>
  <si>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</si>
  <si>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</si>
  <si>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</si>
  <si>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</si>
  <si>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</si>
  <si>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</si>
  <si>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</si>
  <si>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</si>
  <si>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</si>
  <si>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</si>
  <si>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</si>
  <si>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</si>
  <si>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</si>
  <si>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</si>
  <si>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</si>
  <si>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</si>
  <si>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</si>
  <si>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</si>
  <si>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</si>
  <si>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</si>
  <si>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</si>
  <si>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</si>
  <si>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</si>
  <si>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</si>
  <si>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</si>
  <si>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</si>
  <si>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</si>
  <si>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</si>
  <si>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</si>
  <si>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</si>
  <si>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</si>
  <si>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</si>
  <si>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</si>
  <si>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</si>
  <si>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</si>
  <si>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</si>
  <si>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</si>
  <si>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</si>
  <si>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</si>
  <si>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</si>
  <si>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</si>
  <si>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</si>
  <si>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</si>
  <si>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</si>
  <si>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</si>
  <si>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</si>
  <si>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</si>
  <si>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</si>
  <si>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</si>
  <si>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</si>
  <si>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</si>
  <si>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</si>
  <si>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</si>
  <si>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</si>
  <si>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</si>
  <si>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</si>
  <si>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</si>
  <si>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</si>
  <si>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</si>
  <si>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</si>
  <si>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</si>
  <si>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</si>
  <si>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</si>
  <si>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</si>
  <si>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</si>
  <si>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</si>
  <si>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</si>
  <si>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</si>
  <si>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</si>
  <si>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</si>
  <si>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</si>
  <si>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</si>
  <si>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</si>
  <si>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</si>
  <si>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</si>
  <si>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</si>
  <si>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</si>
  <si>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</si>
  <si>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</si>
  <si>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</si>
  <si>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</si>
  <si>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</si>
  <si>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</si>
  <si>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</si>
  <si>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</si>
  <si>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</si>
  <si>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</si>
  <si>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</si>
  <si>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</si>
  <si>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</si>
  <si>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</si>
  <si>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</si>
  <si>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</si>
  <si>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</si>
  <si>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</si>
  <si>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</si>
  <si>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</si>
  <si>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</si>
  <si>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</si>
  <si>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</si>
  <si>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</si>
  <si>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</si>
  <si>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</si>
  <si>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</si>
  <si>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</si>
  <si>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</si>
  <si>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</si>
  <si>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</si>
  <si>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</si>
  <si>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</si>
  <si>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</si>
  <si>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</si>
  <si>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</si>
  <si>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</si>
  <si>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</si>
  <si>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</si>
  <si>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</si>
  <si>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</si>
  <si>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</si>
  <si>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</si>
  <si>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</si>
  <si>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</si>
  <si>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</si>
  <si>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</si>
  <si>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</si>
  <si>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</si>
  <si>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</si>
  <si>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</si>
  <si>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</si>
  <si>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</si>
  <si>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</si>
  <si>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</si>
  <si>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</si>
  <si>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</si>
  <si>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</si>
  <si>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</si>
  <si>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</si>
  <si>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</si>
  <si>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</si>
  <si>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</si>
  <si>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</si>
  <si>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</si>
  <si>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</si>
  <si>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</si>
  <si>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</si>
  <si>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</si>
  <si>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</si>
  <si>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</si>
  <si>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</si>
  <si>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</si>
  <si>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</si>
  <si>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</si>
  <si>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</si>
  <si>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</si>
  <si>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</si>
  <si>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</si>
  <si>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</si>
  <si>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</si>
  <si>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</si>
  <si>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</si>
  <si>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</si>
  <si>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</si>
  <si>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</si>
  <si>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</si>
  <si>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</si>
  <si>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</si>
  <si>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</si>
  <si>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</si>
  <si>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</si>
  <si>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</si>
  <si>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</si>
  <si>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</si>
  <si>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</si>
  <si>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</si>
  <si>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</si>
  <si>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</si>
  <si>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</si>
  <si>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</si>
  <si>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</si>
  <si>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</si>
  <si>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</si>
  <si>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</si>
  <si>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</si>
  <si>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</si>
  <si>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</si>
  <si>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</si>
  <si>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</si>
  <si>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</si>
  <si>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</si>
  <si>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</si>
  <si>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</si>
  <si>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</si>
  <si>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</si>
  <si>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</si>
  <si>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</si>
  <si>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</si>
  <si>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</si>
  <si>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</si>
  <si>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</si>
  <si>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</si>
  <si>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</si>
  <si>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</si>
  <si>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</si>
  <si>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</si>
  <si>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</si>
  <si>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</si>
  <si>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</si>
  <si>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</si>
  <si>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</si>
  <si>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</si>
  <si>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</si>
  <si>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</si>
  <si>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</si>
  <si>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</si>
  <si>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</si>
  <si>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</si>
  <si>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</si>
  <si>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</si>
  <si>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</si>
  <si>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</si>
  <si>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</si>
  <si>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</si>
  <si>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</si>
  <si>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</si>
  <si>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</si>
  <si>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</si>
  <si>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</si>
  <si>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</si>
  <si>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</si>
  <si>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</si>
  <si>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</si>
  <si>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</si>
  <si>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</si>
  <si>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</si>
  <si>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</si>
  <si>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</si>
  <si>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</si>
  <si>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</si>
  <si>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</si>
  <si>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</si>
  <si>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</si>
  <si>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</si>
  <si>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</si>
  <si>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</si>
  <si>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</si>
  <si>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</si>
  <si>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</si>
  <si>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</si>
  <si>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</si>
  <si>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</si>
  <si>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</si>
  <si>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</si>
  <si>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</si>
  <si>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</si>
  <si>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</si>
  <si>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</si>
  <si>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</si>
  <si>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</si>
  <si>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</si>
  <si>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</si>
  <si>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</si>
  <si>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</si>
  <si>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</si>
  <si>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</si>
  <si>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</si>
  <si>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</si>
  <si>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</si>
  <si>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</si>
  <si>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</si>
  <si>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</si>
  <si>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</si>
  <si>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</si>
  <si>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</si>
  <si>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</si>
  <si>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</si>
  <si>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</si>
  <si>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</si>
  <si>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</si>
  <si>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</si>
  <si>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</si>
  <si>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</si>
  <si>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</si>
  <si>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</si>
  <si>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</si>
  <si>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</si>
  <si>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</si>
  <si>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</si>
  <si>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</si>
  <si>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</si>
  <si>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</si>
  <si>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</si>
  <si>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</si>
  <si>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</si>
  <si>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</si>
  <si>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</si>
  <si>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</si>
  <si>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</si>
  <si>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</si>
  <si>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</si>
  <si>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</si>
  <si>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</si>
  <si>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</si>
  <si>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</si>
  <si>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</si>
  <si>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</si>
  <si>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</si>
  <si>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</si>
  <si>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</si>
  <si>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</si>
  <si>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</si>
  <si>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</si>
  <si>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</si>
  <si>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</si>
  <si>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</si>
  <si>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</si>
  <si>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</si>
  <si>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</si>
  <si>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</si>
  <si>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</si>
  <si>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</si>
  <si>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</si>
  <si>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</si>
  <si>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</si>
  <si>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</si>
  <si>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</si>
  <si>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</si>
  <si>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</si>
  <si>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</si>
  <si>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</si>
  <si>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</si>
  <si>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</si>
  <si>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</si>
  <si>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</si>
  <si>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</si>
  <si>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</si>
  <si>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</si>
  <si>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</si>
  <si>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</si>
  <si>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</si>
  <si>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</si>
  <si>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</si>
  <si>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</si>
  <si>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</si>
  <si>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</si>
  <si>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</si>
  <si>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</si>
  <si>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</si>
  <si>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</si>
  <si>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</si>
  <si>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</si>
  <si>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</si>
  <si>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</si>
  <si>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</si>
  <si>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</si>
  <si>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</si>
  <si>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</si>
  <si>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</si>
  <si>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</si>
  <si>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</si>
  <si>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</si>
  <si>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</si>
  <si>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</si>
  <si>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</si>
  <si>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</si>
  <si>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</si>
  <si>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</si>
  <si>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</si>
  <si>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</si>
  <si>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</si>
  <si>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</si>
  <si>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</si>
  <si>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</si>
  <si>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</si>
  <si>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</si>
  <si>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</si>
  <si>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</si>
  <si>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</si>
  <si>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</si>
  <si>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</si>
  <si>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</si>
  <si>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</si>
  <si>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</si>
  <si>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</si>
  <si>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</si>
  <si>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</si>
  <si>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</si>
  <si>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</si>
  <si>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</si>
  <si>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</si>
  <si>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</si>
  <si>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</si>
  <si>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</si>
  <si>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</si>
  <si>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</si>
  <si>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</si>
  <si>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</si>
  <si>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</si>
  <si>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</si>
  <si>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</si>
  <si>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</si>
  <si>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</si>
  <si>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</si>
  <si>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</si>
  <si>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</si>
  <si>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</si>
  <si>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</si>
  <si>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</si>
  <si>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</si>
  <si>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</si>
  <si>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</si>
  <si>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</si>
  <si>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</si>
  <si>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</si>
  <si>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</si>
  <si>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</si>
  <si>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</si>
  <si>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</si>
  <si>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</si>
  <si>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</si>
  <si>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</si>
  <si>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</si>
  <si>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</si>
  <si>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</si>
  <si>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</si>
  <si>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</si>
  <si>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</si>
  <si>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</si>
  <si>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</si>
  <si>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</si>
  <si>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</si>
  <si>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</si>
  <si>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</si>
  <si>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</si>
  <si>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</si>
  <si>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</si>
  <si>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</si>
  <si>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</si>
  <si>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</si>
  <si>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</si>
  <si>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</si>
  <si>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</si>
  <si>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</si>
  <si>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</si>
  <si>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</si>
  <si>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</si>
  <si>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</si>
  <si>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</si>
  <si>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</si>
  <si>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</si>
  <si>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</si>
  <si>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</si>
  <si>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</si>
  <si>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</si>
  <si>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</si>
  <si>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</si>
  <si>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</si>
  <si>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</si>
  <si>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</si>
  <si>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</si>
  <si>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</si>
  <si>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</si>
  <si>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</si>
  <si>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</si>
  <si>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</si>
  <si>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</si>
  <si>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</si>
  <si>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</si>
  <si>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</si>
  <si>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</si>
  <si>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</si>
  <si>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</si>
  <si>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</si>
  <si>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</si>
  <si>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</si>
  <si>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</si>
  <si>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</si>
  <si>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</si>
  <si>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</si>
  <si>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</si>
  <si>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</si>
  <si>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</si>
  <si>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</si>
  <si>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</si>
  <si>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</si>
  <si>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</si>
  <si>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</si>
  <si>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</si>
  <si>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</si>
  <si>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</si>
  <si>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</si>
  <si>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</si>
  <si>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</si>
  <si>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</si>
  <si>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</si>
  <si>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</si>
  <si>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</si>
  <si>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</si>
  <si>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</si>
  <si>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</si>
  <si>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</si>
  <si>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</si>
  <si>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</si>
  <si>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</si>
  <si>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</si>
  <si>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</si>
  <si>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</si>
  <si>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</si>
  <si>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</si>
  <si>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</si>
  <si>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</si>
  <si>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</si>
  <si>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</si>
  <si>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</si>
  <si>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</si>
  <si>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</si>
  <si>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</si>
  <si>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</si>
  <si>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</si>
  <si>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</si>
  <si>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</si>
  <si>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</si>
  <si>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</si>
  <si>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</si>
  <si>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</si>
  <si>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</si>
  <si>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</si>
  <si>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</si>
  <si>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</si>
  <si>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</si>
  <si>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</si>
  <si>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</si>
  <si>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</si>
  <si>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</si>
  <si>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</si>
  <si>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</si>
  <si>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</si>
  <si>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</si>
  <si>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</si>
  <si>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</si>
  <si>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</si>
  <si>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</si>
  <si>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</si>
  <si>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</si>
  <si>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</si>
  <si>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</si>
  <si>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</si>
  <si>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</si>
  <si>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</si>
  <si>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</si>
  <si>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</si>
  <si>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</si>
  <si>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</si>
  <si>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</si>
  <si>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</si>
  <si>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</si>
  <si>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</si>
  <si>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</si>
  <si>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</si>
  <si>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</si>
  <si>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</si>
  <si>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</si>
  <si>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</si>
  <si>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</si>
  <si>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</si>
  <si>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</si>
  <si>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</si>
  <si>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</si>
  <si>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</si>
  <si>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</si>
  <si>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</si>
  <si>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</si>
  <si>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</si>
  <si>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</si>
  <si>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</si>
  <si>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</si>
  <si>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</si>
  <si>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</si>
  <si>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</si>
  <si>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</si>
  <si>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</si>
  <si>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</si>
  <si>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</si>
  <si>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</si>
  <si>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</si>
  <si>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</si>
  <si>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</si>
  <si>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</si>
  <si>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</si>
  <si>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</si>
  <si>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</si>
  <si>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</si>
  <si>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</si>
  <si>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</si>
  <si>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</si>
  <si>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</si>
  <si>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</si>
  <si>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</si>
  <si>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</si>
  <si>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</si>
  <si>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</si>
  <si>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</si>
  <si>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</si>
  <si>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</si>
  <si>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</si>
  <si>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</si>
  <si>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</si>
  <si>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</si>
  <si>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</si>
  <si>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</si>
  <si>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</si>
  <si>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</si>
  <si>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</si>
  <si>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</si>
  <si>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</si>
  <si>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</si>
  <si>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</si>
  <si>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</si>
  <si>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</si>
  <si>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</si>
  <si>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</si>
  <si>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</si>
  <si>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</si>
  <si>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</si>
  <si>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</si>
  <si>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</si>
  <si>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</si>
  <si>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</si>
  <si>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</si>
  <si>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</si>
  <si>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</si>
  <si>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</si>
  <si>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</si>
  <si>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</si>
  <si>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</si>
  <si>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</si>
  <si>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</si>
  <si>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</si>
  <si>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</si>
  <si>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</si>
  <si>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</si>
  <si>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</si>
  <si>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</si>
  <si>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</si>
  <si>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</si>
  <si>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</si>
  <si>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</si>
  <si>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</si>
  <si>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</si>
  <si>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</si>
  <si>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</si>
  <si>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</si>
  <si>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</si>
  <si>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</si>
  <si>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</si>
  <si>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</si>
  <si>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</si>
  <si>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</si>
  <si>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</si>
  <si>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</si>
  <si>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</si>
  <si>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</si>
  <si>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</si>
  <si>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</si>
  <si>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</si>
  <si>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</si>
  <si>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</si>
  <si>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</si>
  <si>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</si>
  <si>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</si>
  <si>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</si>
  <si>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</si>
  <si>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</si>
  <si>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</si>
  <si>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</si>
  <si>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</si>
  <si>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</si>
  <si>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</si>
  <si>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</si>
  <si>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</si>
  <si>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</si>
  <si>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</si>
  <si>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</si>
  <si>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</si>
  <si>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</si>
  <si>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</si>
  <si>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</si>
  <si>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</si>
  <si>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</si>
  <si>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</si>
  <si>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</si>
  <si>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</si>
  <si>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</si>
  <si>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</si>
  <si>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</si>
  <si>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</si>
  <si>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</si>
  <si>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</si>
  <si>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</si>
  <si>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</si>
  <si>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</si>
  <si>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</si>
  <si>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</si>
  <si>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</si>
  <si>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</si>
  <si>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</si>
  <si>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</si>
  <si>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</si>
  <si>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</si>
  <si>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</si>
  <si>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</si>
  <si>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</si>
  <si>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31/08/2025</t>
  </si>
  <si>
    <t>Reporting Date: 26/09/2025</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</si>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</sst>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topLeftCell="A121"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C4" sqref="C4"/>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4" t="s">
        <v>1636</v>
      </c>
      <c r="C5" s="205"/>
      <c r="D5" s="22"/>
      <c r="E5" s="28"/>
      <c r="F5" s="28"/>
      <c r="G5" s="28"/>
    </row>
    <row r="6" spans="1:7" x14ac:dyDescent="0.25">
      <c r="A6" s="140"/>
      <c r="B6" s="206" t="s">
        <v>1637</v>
      </c>
      <c r="C6" s="206"/>
      <c r="D6" s="141"/>
      <c r="E6" s="22"/>
      <c r="F6" s="22"/>
      <c r="G6" s="22"/>
    </row>
    <row r="7" spans="1:7" x14ac:dyDescent="0.25">
      <c r="A7" s="22"/>
      <c r="B7" s="207" t="s">
        <v>1638</v>
      </c>
      <c r="C7" s="208"/>
      <c r="D7" s="141"/>
      <c r="E7" s="22"/>
      <c r="F7" s="22"/>
      <c r="G7" s="22"/>
    </row>
    <row r="8" spans="1:7" x14ac:dyDescent="0.25">
      <c r="A8" s="22"/>
      <c r="B8" s="209" t="s">
        <v>1639</v>
      </c>
      <c r="C8" s="210"/>
      <c r="D8" s="141"/>
      <c r="E8" s="22"/>
      <c r="F8" s="22"/>
      <c r="G8" s="22"/>
    </row>
    <row r="9" spans="1:7" ht="15.75" thickBot="1" x14ac:dyDescent="0.3">
      <c r="A9" s="22"/>
      <c r="B9" s="211" t="s">
        <v>1640</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1637</v>
      </c>
      <c r="C13" s="203"/>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3" t="s">
        <v>1638</v>
      </c>
      <c r="C24" s="203"/>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4" sqref="C4"/>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3" t="s">
        <v>2700</v>
      </c>
      <c r="C9" s="203"/>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C6" sqref="C6"/>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1508</v>
      </c>
      <c r="B1" s="202"/>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8" t="s">
        <v>2917</v>
      </c>
      <c r="F5" s="219"/>
      <c r="G5" s="168" t="s">
        <v>2918</v>
      </c>
      <c r="H5" s="169"/>
    </row>
    <row r="6" spans="1:8" x14ac:dyDescent="0.25">
      <c r="A6" s="22"/>
      <c r="B6" s="22"/>
      <c r="C6" s="22"/>
      <c r="D6" s="22"/>
      <c r="F6" s="170"/>
      <c r="G6" s="170"/>
    </row>
    <row r="7" spans="1:8" ht="18.75" x14ac:dyDescent="0.25">
      <c r="A7" s="26"/>
      <c r="B7" s="204" t="s">
        <v>2919</v>
      </c>
      <c r="C7" s="205"/>
      <c r="D7" s="141"/>
      <c r="E7" s="204" t="s">
        <v>2920</v>
      </c>
      <c r="F7" s="203"/>
      <c r="G7" s="203"/>
      <c r="H7" s="205"/>
    </row>
    <row r="8" spans="1:8" x14ac:dyDescent="0.25">
      <c r="A8" s="22"/>
      <c r="B8" s="220" t="s">
        <v>2921</v>
      </c>
      <c r="C8" s="221"/>
      <c r="D8" s="141"/>
      <c r="E8" s="222"/>
      <c r="F8" s="223"/>
      <c r="G8" s="223"/>
      <c r="H8" s="224"/>
    </row>
    <row r="9" spans="1:8" x14ac:dyDescent="0.25">
      <c r="A9" s="22"/>
      <c r="B9" s="220" t="s">
        <v>2922</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2923</v>
      </c>
      <c r="F13" s="214"/>
      <c r="G13" s="215" t="s">
        <v>2924</v>
      </c>
      <c r="H13" s="216"/>
    </row>
    <row r="14" spans="1:8" x14ac:dyDescent="0.25">
      <c r="A14" s="22"/>
      <c r="B14" s="172"/>
      <c r="C14" s="22"/>
      <c r="D14" s="22"/>
      <c r="E14" s="143"/>
      <c r="F14" s="143"/>
      <c r="G14" s="22"/>
      <c r="H14" s="173"/>
    </row>
    <row r="15" spans="1:8" ht="18.75" x14ac:dyDescent="0.25">
      <c r="A15" s="33"/>
      <c r="B15" s="217" t="s">
        <v>2925</v>
      </c>
      <c r="C15" s="217"/>
      <c r="D15" s="217"/>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7" t="s">
        <v>2922</v>
      </c>
      <c r="C20" s="217"/>
      <c r="D20" s="217"/>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I8" sqref="I8"/>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1506</v>
      </c>
      <c r="E6" s="195"/>
      <c r="F6" s="195"/>
      <c r="G6" s="195"/>
      <c r="H6" s="195"/>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933</v>
      </c>
      <c r="E38" s="197"/>
      <c r="F38" s="197"/>
      <c r="G38" s="197"/>
      <c r="H38" s="197"/>
      <c r="I38" s="6"/>
      <c r="J38" s="7"/>
    </row>
    <row r="39" spans="2:10" x14ac:dyDescent="0.25">
      <c r="B39" s="5"/>
      <c r="C39" s="6"/>
      <c r="I39" s="6"/>
      <c r="J39" s="7"/>
    </row>
    <row r="40" spans="2:10" x14ac:dyDescent="0.25">
      <c r="B40" s="5"/>
      <c r="C40" s="6"/>
      <c r="D40" s="196" t="s">
        <v>1471</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1472</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97" zoomScale="75" zoomScaleNormal="75" workbookViewId="0">
      <selection activeCell="D96" sqref="D96"/>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228" t="s">
        <v>3102</v>
      </c>
      <c r="E17" s="28"/>
      <c r="F17" s="28"/>
      <c r="H17" s="20"/>
      <c r="L17" s="20"/>
      <c r="M17" s="20"/>
    </row>
    <row r="18" spans="1:13" outlineLevel="1" x14ac:dyDescent="0.25">
      <c r="A18" s="22" t="s">
        <v>1484</v>
      </c>
      <c r="B18" s="36" t="s">
        <v>37</v>
      </c>
      <c r="C18" s="180">
        <v>45900</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5826.6462643499999</v>
      </c>
      <c r="F38" s="39"/>
      <c r="H38" s="20"/>
      <c r="L38" s="20"/>
      <c r="M38" s="20"/>
    </row>
    <row r="39" spans="1:14" x14ac:dyDescent="0.25">
      <c r="A39" s="22" t="s">
        <v>59</v>
      </c>
      <c r="B39" s="39" t="s">
        <v>60</v>
      </c>
      <c r="C39" s="93">
        <v>4250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0.32097559161176475</v>
      </c>
      <c r="E45" s="92"/>
      <c r="F45" s="137">
        <v>0</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1576.6462643499999</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5826.6462643499999</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5826.6462643499999</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17.727530999999999</v>
      </c>
      <c r="D66" s="97">
        <v>10.039271032305207</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2.5724282399999998</v>
      </c>
      <c r="D70" s="93">
        <v>2.7767815900000001</v>
      </c>
      <c r="E70" s="18"/>
      <c r="F70" s="181">
        <f t="shared" ref="F70:F76" si="1">IF($C$77=0,0,IF(C70="","",C70/$C$77))</f>
        <v>4.4149380677856729E-4</v>
      </c>
      <c r="G70" s="99">
        <f t="shared" ref="G70:G76" si="2">IF($D$66="ND2","ND2",IF(OR(D70="ND2",D70=""),"",D70/$D$77))</f>
        <v>4.7656601482564309E-4</v>
      </c>
      <c r="H70" s="20"/>
      <c r="L70" s="20"/>
      <c r="M70" s="20"/>
      <c r="N70" s="51"/>
    </row>
    <row r="71" spans="1:14" x14ac:dyDescent="0.25">
      <c r="A71" s="22" t="s">
        <v>103</v>
      </c>
      <c r="B71" s="18" t="s">
        <v>955</v>
      </c>
      <c r="C71" s="93">
        <v>8.5917375299999996</v>
      </c>
      <c r="D71" s="93">
        <v>11.327389589999999</v>
      </c>
      <c r="E71" s="18"/>
      <c r="F71" s="181">
        <f t="shared" si="1"/>
        <v>1.4745596592276506E-3</v>
      </c>
      <c r="G71" s="99">
        <f t="shared" si="2"/>
        <v>1.9440668055148605E-3</v>
      </c>
      <c r="H71" s="20"/>
      <c r="L71" s="20"/>
      <c r="M71" s="20"/>
      <c r="N71" s="51"/>
    </row>
    <row r="72" spans="1:14" x14ac:dyDescent="0.25">
      <c r="A72" s="22" t="s">
        <v>104</v>
      </c>
      <c r="B72" s="18" t="s">
        <v>956</v>
      </c>
      <c r="C72" s="93">
        <v>26.002446859999999</v>
      </c>
      <c r="D72" s="93">
        <v>38.797324029999999</v>
      </c>
      <c r="E72" s="18"/>
      <c r="F72" s="181">
        <f t="shared" si="1"/>
        <v>4.4626781308305047E-3</v>
      </c>
      <c r="G72" s="99">
        <f t="shared" si="2"/>
        <v>6.6586029543923399E-3</v>
      </c>
      <c r="H72" s="20"/>
      <c r="L72" s="20"/>
      <c r="M72" s="20"/>
      <c r="N72" s="51"/>
    </row>
    <row r="73" spans="1:14" x14ac:dyDescent="0.25">
      <c r="A73" s="22" t="s">
        <v>105</v>
      </c>
      <c r="B73" s="18" t="s">
        <v>957</v>
      </c>
      <c r="C73" s="93">
        <v>48.767032579999999</v>
      </c>
      <c r="D73" s="93">
        <v>64.533274120000002</v>
      </c>
      <c r="E73" s="18"/>
      <c r="F73" s="181">
        <f t="shared" si="1"/>
        <v>8.3696573238671249E-3</v>
      </c>
      <c r="G73" s="99">
        <f t="shared" si="2"/>
        <v>1.1075543493148559E-2</v>
      </c>
      <c r="H73" s="20"/>
      <c r="L73" s="20"/>
      <c r="M73" s="20"/>
      <c r="N73" s="51"/>
    </row>
    <row r="74" spans="1:14" x14ac:dyDescent="0.25">
      <c r="A74" s="22" t="s">
        <v>106</v>
      </c>
      <c r="B74" s="18" t="s">
        <v>958</v>
      </c>
      <c r="C74" s="93">
        <v>46.337122529999995</v>
      </c>
      <c r="D74" s="93">
        <v>95.765337630000005</v>
      </c>
      <c r="E74" s="18"/>
      <c r="F74" s="181">
        <f t="shared" si="1"/>
        <v>7.9526232463279969E-3</v>
      </c>
      <c r="G74" s="99">
        <f t="shared" si="2"/>
        <v>1.6435756228404444E-2</v>
      </c>
      <c r="H74" s="20"/>
      <c r="L74" s="20"/>
      <c r="M74" s="20"/>
      <c r="N74" s="51"/>
    </row>
    <row r="75" spans="1:14" x14ac:dyDescent="0.25">
      <c r="A75" s="22" t="s">
        <v>107</v>
      </c>
      <c r="B75" s="18" t="s">
        <v>959</v>
      </c>
      <c r="C75" s="93">
        <v>556.86249450000003</v>
      </c>
      <c r="D75" s="93">
        <v>3220.4665266499997</v>
      </c>
      <c r="E75" s="18"/>
      <c r="F75" s="181">
        <f t="shared" si="1"/>
        <v>9.5571700981254198E-2</v>
      </c>
      <c r="G75" s="99">
        <f t="shared" si="2"/>
        <v>0.55271358179991792</v>
      </c>
      <c r="H75" s="20"/>
      <c r="L75" s="20"/>
      <c r="M75" s="20"/>
      <c r="N75" s="51"/>
    </row>
    <row r="76" spans="1:14" x14ac:dyDescent="0.25">
      <c r="A76" s="22" t="s">
        <v>108</v>
      </c>
      <c r="B76" s="18" t="s">
        <v>960</v>
      </c>
      <c r="C76" s="93">
        <v>5137.5130021100003</v>
      </c>
      <c r="D76" s="93">
        <v>2392.9796307400002</v>
      </c>
      <c r="E76" s="18"/>
      <c r="F76" s="181">
        <f t="shared" si="1"/>
        <v>0.88172728685171398</v>
      </c>
      <c r="G76" s="99">
        <f t="shared" si="2"/>
        <v>0.41069588270379626</v>
      </c>
      <c r="H76" s="20"/>
      <c r="L76" s="20"/>
      <c r="M76" s="20"/>
      <c r="N76" s="51"/>
    </row>
    <row r="77" spans="1:14" x14ac:dyDescent="0.25">
      <c r="A77" s="22" t="s">
        <v>109</v>
      </c>
      <c r="B77" s="54" t="s">
        <v>88</v>
      </c>
      <c r="C77" s="95">
        <f>SUM(C70:C76)</f>
        <v>5826.6462643499999</v>
      </c>
      <c r="D77" s="95">
        <f>SUM(D70:D76)</f>
        <v>5826.6462643499999</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0.72139721000000001</v>
      </c>
      <c r="D79" s="95" t="str">
        <f>IF($D$66="ND2","ND2","")</f>
        <v/>
      </c>
      <c r="E79" s="39"/>
      <c r="F79" s="99">
        <f>IF($C$77=0,"",IF(C79="","",C79/$C$77))</f>
        <v>1.2381002334290093E-4</v>
      </c>
      <c r="G79" s="99" t="str">
        <f>IF($D$66="ND2","ND2",IF(OR(D79="ND2",D79=""),"",D79/$D$77))</f>
        <v/>
      </c>
      <c r="H79" s="20"/>
      <c r="L79" s="20"/>
      <c r="M79" s="20"/>
      <c r="N79" s="51"/>
    </row>
    <row r="80" spans="1:14" hidden="1" outlineLevel="1" x14ac:dyDescent="0.25">
      <c r="A80" s="22" t="s">
        <v>114</v>
      </c>
      <c r="B80" s="55" t="s">
        <v>115</v>
      </c>
      <c r="C80" s="95">
        <v>1.8510310299999999</v>
      </c>
      <c r="D80" s="95" t="str">
        <f>IF($D$66="ND2","ND2","")</f>
        <v/>
      </c>
      <c r="E80" s="39"/>
      <c r="F80" s="99">
        <f>IF($C$77=0,"",IF(C80="","",C80/$C$77))</f>
        <v>3.1768378343566636E-4</v>
      </c>
      <c r="G80" s="99" t="str">
        <f>IF($D$66="ND2","ND2",IF(OR(D80="ND2",D80=""),"",D80/$D$77))</f>
        <v/>
      </c>
      <c r="H80" s="20"/>
      <c r="L80" s="20"/>
      <c r="M80" s="20"/>
      <c r="N80" s="51"/>
    </row>
    <row r="81" spans="1:14" hidden="1" outlineLevel="1" x14ac:dyDescent="0.25">
      <c r="A81" s="22" t="s">
        <v>116</v>
      </c>
      <c r="B81" s="55" t="s">
        <v>117</v>
      </c>
      <c r="C81" s="95">
        <v>3.34814642</v>
      </c>
      <c r="D81" s="95" t="str">
        <f>IF($D$66="ND2","ND2","")</f>
        <v/>
      </c>
      <c r="E81" s="39"/>
      <c r="F81" s="99">
        <f>IF($C$77=0,"",IF(C81="","",C81/$C$77))</f>
        <v>5.7462668370404451E-4</v>
      </c>
      <c r="G81" s="99" t="str">
        <f>IF($D$66="ND2","ND2",IF(OR(D81="ND2",D81=""),"",D81/$D$77))</f>
        <v/>
      </c>
      <c r="H81" s="20"/>
      <c r="L81" s="20"/>
      <c r="M81" s="20"/>
      <c r="N81" s="51"/>
    </row>
    <row r="82" spans="1:14" hidden="1" outlineLevel="1" x14ac:dyDescent="0.25">
      <c r="A82" s="22" t="s">
        <v>118</v>
      </c>
      <c r="B82" s="55" t="s">
        <v>119</v>
      </c>
      <c r="C82" s="95">
        <v>5.2435911099999997</v>
      </c>
      <c r="D82" s="95" t="str">
        <f>IF($D$66="ND2","ND2","")</f>
        <v/>
      </c>
      <c r="E82" s="39"/>
      <c r="F82" s="99">
        <f>IF($C$77=0,"",IF(C82="","",C82/$C$77))</f>
        <v>8.9993297552360611E-4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4.0392000000000001</v>
      </c>
      <c r="D89" s="97">
        <v>1.8039000000000001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25">
      <c r="A94" s="22" t="s">
        <v>131</v>
      </c>
      <c r="B94" s="18" t="s">
        <v>955</v>
      </c>
      <c r="C94" s="93">
        <v>1500</v>
      </c>
      <c r="D94" s="93" t="str">
        <f t="shared" si="3"/>
        <v/>
      </c>
      <c r="E94" s="18"/>
      <c r="F94" s="99">
        <f t="shared" si="4"/>
        <v>0.35294117647058826</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500</v>
      </c>
      <c r="D96" s="93" t="str">
        <f t="shared" si="3"/>
        <v/>
      </c>
      <c r="E96" s="18"/>
      <c r="F96" s="99">
        <f t="shared" si="4"/>
        <v>0.11764705882352941</v>
      </c>
      <c r="G96" s="99">
        <f t="shared" si="5"/>
        <v>0</v>
      </c>
      <c r="H96" s="20"/>
      <c r="L96" s="20"/>
      <c r="M96" s="20"/>
      <c r="N96" s="51"/>
    </row>
    <row r="97" spans="1:14" x14ac:dyDescent="0.25">
      <c r="A97" s="22" t="s">
        <v>134</v>
      </c>
      <c r="B97" s="18" t="s">
        <v>958</v>
      </c>
      <c r="C97" s="93">
        <v>1000</v>
      </c>
      <c r="D97" s="93" t="str">
        <f t="shared" si="3"/>
        <v/>
      </c>
      <c r="E97" s="18"/>
      <c r="F97" s="99">
        <f t="shared" si="4"/>
        <v>0.23529411764705882</v>
      </c>
      <c r="G97" s="99">
        <f t="shared" si="5"/>
        <v>0</v>
      </c>
      <c r="H97" s="20"/>
      <c r="L97" s="20"/>
      <c r="M97" s="20"/>
    </row>
    <row r="98" spans="1:14" x14ac:dyDescent="0.25">
      <c r="A98" s="22" t="s">
        <v>135</v>
      </c>
      <c r="B98" s="18" t="s">
        <v>959</v>
      </c>
      <c r="C98" s="93">
        <v>750</v>
      </c>
      <c r="D98" s="93" t="str">
        <f t="shared" si="3"/>
        <v/>
      </c>
      <c r="E98" s="18"/>
      <c r="F98" s="99">
        <f t="shared" si="4"/>
        <v>0.17647058823529413</v>
      </c>
      <c r="G98" s="99">
        <f t="shared" si="5"/>
        <v>0</v>
      </c>
      <c r="H98" s="20"/>
      <c r="L98" s="20"/>
      <c r="M98" s="20"/>
    </row>
    <row r="99" spans="1:14" x14ac:dyDescent="0.25">
      <c r="A99" s="22" t="s">
        <v>136</v>
      </c>
      <c r="B99" s="18" t="s">
        <v>960</v>
      </c>
      <c r="C99" s="93">
        <v>500</v>
      </c>
      <c r="D99" s="93" t="str">
        <f t="shared" si="3"/>
        <v/>
      </c>
      <c r="E99" s="18"/>
      <c r="F99" s="99">
        <f t="shared" si="4"/>
        <v>0.11764705882352941</v>
      </c>
      <c r="G99" s="99">
        <f t="shared" si="5"/>
        <v>0</v>
      </c>
      <c r="H99" s="20"/>
      <c r="L99" s="20"/>
      <c r="M99" s="20"/>
    </row>
    <row r="100" spans="1:14" x14ac:dyDescent="0.25">
      <c r="A100" s="22" t="s">
        <v>137</v>
      </c>
      <c r="B100" s="54" t="s">
        <v>88</v>
      </c>
      <c r="C100" s="95">
        <f>SUM(C93:C99)</f>
        <v>4250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5826.6462643499999</v>
      </c>
      <c r="D112" s="93">
        <v>5826.6462643499999</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5826.6462643499999</v>
      </c>
      <c r="D131" s="93">
        <f>SUM(D112:D130)</f>
        <v>5826.6462643499999</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25">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38.123843839999999</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38.123843839999999</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38.123843839999999</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38.123843839999999</v>
      </c>
      <c r="D208" s="39"/>
      <c r="E208" s="49"/>
      <c r="F208" s="99">
        <f>SUM(F193:F195)</f>
        <v>1</v>
      </c>
      <c r="G208" s="49"/>
      <c r="H208" s="20"/>
      <c r="L208" s="20"/>
      <c r="M208" s="20"/>
      <c r="N208" s="51"/>
    </row>
    <row r="209" spans="1:14" outlineLevel="1" x14ac:dyDescent="0.25">
      <c r="A209" s="22" t="s">
        <v>270</v>
      </c>
      <c r="B209" s="54" t="s">
        <v>88</v>
      </c>
      <c r="C209" s="95">
        <f>SUM(C193:C207)</f>
        <v>38.123843839999999</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2989</v>
      </c>
      <c r="H339" s="20"/>
      <c r="I339" s="51"/>
      <c r="J339" s="51"/>
      <c r="K339" s="51"/>
      <c r="L339" s="51"/>
      <c r="M339" s="51"/>
      <c r="N339" s="51"/>
    </row>
    <row r="340" spans="1:14" hidden="1" outlineLevel="1" x14ac:dyDescent="0.25">
      <c r="A340" s="22" t="s">
        <v>352</v>
      </c>
      <c r="B340" s="50" t="s">
        <v>2991</v>
      </c>
      <c r="C340" s="22" t="s">
        <v>2992</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t="30"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ACFEAEF6-B619-4009-9CC0-D05B7BD98D36}"/>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383" zoomScale="75" zoomScaleNormal="75" workbookViewId="0">
      <selection activeCell="C5" sqref="C5"/>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5826.6462643499999</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5826.6462643499999</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32391</v>
      </c>
      <c r="D28" s="94" t="str">
        <f>IF(C28="","","ND2")</f>
        <v>ND2</v>
      </c>
      <c r="F28" s="94">
        <f>IF(C28=0,"",IF(C28="","",C28))</f>
        <v>32391</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1.6000000000000001E-3</v>
      </c>
      <c r="D36" s="90" t="str">
        <f>IF(C36="","","ND2")</f>
        <v>ND2</v>
      </c>
      <c r="E36" s="107"/>
      <c r="F36" s="137">
        <f>IF(C36=0,"",C36)</f>
        <v>1.6000000000000001E-3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1.0000000200000001</v>
      </c>
      <c r="D99" s="136" t="str">
        <f t="shared" ref="D99:D112" si="1">IF(C99="","","ND2")</f>
        <v>ND2</v>
      </c>
      <c r="E99" s="136"/>
      <c r="F99" s="136">
        <f t="shared" ref="F99:F112" si="2">IF(C99="","",C99)</f>
        <v>1.0000000200000001</v>
      </c>
      <c r="G99" s="22"/>
    </row>
    <row r="100" spans="1:7" x14ac:dyDescent="0.25">
      <c r="A100" s="22" t="s">
        <v>510</v>
      </c>
      <c r="B100" s="39" t="s">
        <v>2997</v>
      </c>
      <c r="C100" s="90">
        <v>3.9128129999999997E-2</v>
      </c>
      <c r="D100" s="90" t="str">
        <f t="shared" si="1"/>
        <v>ND2</v>
      </c>
      <c r="E100" s="90"/>
      <c r="F100" s="90">
        <f t="shared" si="2"/>
        <v>3.9128129999999997E-2</v>
      </c>
      <c r="G100" s="22"/>
    </row>
    <row r="101" spans="1:7" x14ac:dyDescent="0.25">
      <c r="A101" s="22" t="s">
        <v>511</v>
      </c>
      <c r="B101" s="39" t="s">
        <v>2998</v>
      </c>
      <c r="C101" s="90">
        <v>4.6923850000000003E-2</v>
      </c>
      <c r="D101" s="90" t="str">
        <f t="shared" si="1"/>
        <v>ND2</v>
      </c>
      <c r="E101" s="90"/>
      <c r="F101" s="90">
        <f t="shared" si="2"/>
        <v>4.6923850000000003E-2</v>
      </c>
      <c r="G101" s="22"/>
    </row>
    <row r="102" spans="1:7" x14ac:dyDescent="0.25">
      <c r="A102" s="22" t="s">
        <v>512</v>
      </c>
      <c r="B102" s="39" t="s">
        <v>2999</v>
      </c>
      <c r="C102" s="90">
        <v>3.7272439999999997E-2</v>
      </c>
      <c r="D102" s="90" t="str">
        <f t="shared" si="1"/>
        <v>ND2</v>
      </c>
      <c r="E102" s="90"/>
      <c r="F102" s="90">
        <f t="shared" si="2"/>
        <v>3.7272439999999997E-2</v>
      </c>
      <c r="G102" s="22"/>
    </row>
    <row r="103" spans="1:7" x14ac:dyDescent="0.25">
      <c r="A103" s="22" t="s">
        <v>513</v>
      </c>
      <c r="B103" s="39" t="s">
        <v>3000</v>
      </c>
      <c r="C103" s="90">
        <v>8.5276679999999994E-2</v>
      </c>
      <c r="D103" s="90" t="str">
        <f t="shared" si="1"/>
        <v>ND2</v>
      </c>
      <c r="E103" s="90"/>
      <c r="F103" s="90">
        <f t="shared" si="2"/>
        <v>8.5276679999999994E-2</v>
      </c>
      <c r="G103" s="22"/>
    </row>
    <row r="104" spans="1:7" x14ac:dyDescent="0.25">
      <c r="A104" s="22" t="s">
        <v>514</v>
      </c>
      <c r="B104" s="39" t="s">
        <v>3001</v>
      </c>
      <c r="C104" s="90">
        <v>0.13626050000000001</v>
      </c>
      <c r="D104" s="90" t="str">
        <f t="shared" si="1"/>
        <v>ND2</v>
      </c>
      <c r="E104" s="90"/>
      <c r="F104" s="90">
        <f t="shared" si="2"/>
        <v>0.13626050000000001</v>
      </c>
      <c r="G104" s="22"/>
    </row>
    <row r="105" spans="1:7" x14ac:dyDescent="0.25">
      <c r="A105" s="22" t="s">
        <v>515</v>
      </c>
      <c r="B105" s="39" t="s">
        <v>3002</v>
      </c>
      <c r="C105" s="90">
        <v>0.12781010000000001</v>
      </c>
      <c r="D105" s="90" t="str">
        <f t="shared" si="1"/>
        <v>ND2</v>
      </c>
      <c r="E105" s="90"/>
      <c r="F105" s="90">
        <f t="shared" si="2"/>
        <v>0.12781010000000001</v>
      </c>
      <c r="G105" s="22"/>
    </row>
    <row r="106" spans="1:7" x14ac:dyDescent="0.25">
      <c r="A106" s="22" t="s">
        <v>516</v>
      </c>
      <c r="B106" s="39" t="s">
        <v>3003</v>
      </c>
      <c r="C106" s="90">
        <v>0.19607683000000001</v>
      </c>
      <c r="D106" s="90" t="str">
        <f t="shared" si="1"/>
        <v>ND2</v>
      </c>
      <c r="E106" s="90"/>
      <c r="F106" s="90">
        <f t="shared" si="2"/>
        <v>0.19607683000000001</v>
      </c>
      <c r="G106" s="22"/>
    </row>
    <row r="107" spans="1:7" x14ac:dyDescent="0.25">
      <c r="A107" s="22" t="s">
        <v>517</v>
      </c>
      <c r="B107" s="39" t="s">
        <v>3004</v>
      </c>
      <c r="C107" s="90">
        <v>2.7275790000000001E-2</v>
      </c>
      <c r="D107" s="90" t="str">
        <f t="shared" si="1"/>
        <v>ND2</v>
      </c>
      <c r="E107" s="90"/>
      <c r="F107" s="90">
        <f t="shared" si="2"/>
        <v>2.7275790000000001E-2</v>
      </c>
      <c r="G107" s="22"/>
    </row>
    <row r="108" spans="1:7" x14ac:dyDescent="0.25">
      <c r="A108" s="22" t="s">
        <v>518</v>
      </c>
      <c r="B108" s="39" t="s">
        <v>3005</v>
      </c>
      <c r="C108" s="90">
        <v>0.14795079</v>
      </c>
      <c r="D108" s="90" t="str">
        <f t="shared" si="1"/>
        <v>ND2</v>
      </c>
      <c r="E108" s="90"/>
      <c r="F108" s="90">
        <f t="shared" si="2"/>
        <v>0.14795079</v>
      </c>
      <c r="G108" s="22"/>
    </row>
    <row r="109" spans="1:7" x14ac:dyDescent="0.25">
      <c r="A109" s="22" t="s">
        <v>519</v>
      </c>
      <c r="B109" s="39" t="s">
        <v>3006</v>
      </c>
      <c r="C109" s="90">
        <v>7.2098620000000002E-2</v>
      </c>
      <c r="D109" s="90" t="str">
        <f t="shared" si="1"/>
        <v>ND2</v>
      </c>
      <c r="E109" s="90"/>
      <c r="F109" s="90">
        <f t="shared" si="2"/>
        <v>7.2098620000000002E-2</v>
      </c>
      <c r="G109" s="22"/>
    </row>
    <row r="110" spans="1:7" x14ac:dyDescent="0.25">
      <c r="A110" s="22" t="s">
        <v>520</v>
      </c>
      <c r="B110" s="39" t="s">
        <v>3007</v>
      </c>
      <c r="C110" s="90">
        <v>6.1974849999999998E-2</v>
      </c>
      <c r="D110" s="90" t="str">
        <f t="shared" si="1"/>
        <v>ND2</v>
      </c>
      <c r="E110" s="90"/>
      <c r="F110" s="90">
        <f t="shared" si="2"/>
        <v>6.1974849999999998E-2</v>
      </c>
      <c r="G110" s="22"/>
    </row>
    <row r="111" spans="1:7" x14ac:dyDescent="0.25">
      <c r="A111" s="22" t="s">
        <v>521</v>
      </c>
      <c r="B111" s="39" t="s">
        <v>3008</v>
      </c>
      <c r="C111" s="90">
        <v>2.1951439999999999E-2</v>
      </c>
      <c r="D111" s="90" t="str">
        <f t="shared" si="1"/>
        <v>ND2</v>
      </c>
      <c r="E111" s="90"/>
      <c r="F111" s="90">
        <f t="shared" si="2"/>
        <v>2.1951439999999999E-2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0.98662147</v>
      </c>
      <c r="D150" s="90" t="str">
        <f>IF(C150="","","ND2")</f>
        <v>ND2</v>
      </c>
      <c r="E150" s="91"/>
      <c r="F150" s="90">
        <f>IF(C150="","",C150)</f>
        <v>0.98662147</v>
      </c>
    </row>
    <row r="151" spans="1:7" x14ac:dyDescent="0.25">
      <c r="A151" s="22" t="s">
        <v>543</v>
      </c>
      <c r="B151" s="22" t="s">
        <v>3011</v>
      </c>
      <c r="C151" s="90">
        <v>1.337853E-2</v>
      </c>
      <c r="D151" s="90" t="str">
        <f>IF(C151="","","ND2")</f>
        <v>ND2</v>
      </c>
      <c r="E151" s="91"/>
      <c r="F151" s="90">
        <f>IF(C151="","",C151)</f>
        <v>1.337853E-2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0.38383832000000001</v>
      </c>
      <c r="D160" s="137" t="str">
        <f>IF(C160="","","ND2")</f>
        <v>ND2</v>
      </c>
      <c r="E160" s="91"/>
      <c r="F160" s="137">
        <f>IF(C160="","",C160)</f>
        <v>0.38383832000000001</v>
      </c>
    </row>
    <row r="161" spans="1:7" x14ac:dyDescent="0.25">
      <c r="A161" s="22" t="s">
        <v>555</v>
      </c>
      <c r="B161" s="107" t="s">
        <v>556</v>
      </c>
      <c r="C161" s="137">
        <v>0.61616168000000004</v>
      </c>
      <c r="D161" s="137" t="str">
        <f>IF(C161="","","ND2")</f>
        <v>ND2</v>
      </c>
      <c r="E161" s="91"/>
      <c r="F161" s="137">
        <f>IF(C161="","",C161)</f>
        <v>0.61616168000000004</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3.1910819999999999E-2</v>
      </c>
      <c r="D170" s="90" t="str">
        <f>IF(C170="","","ND2")</f>
        <v>ND2</v>
      </c>
      <c r="E170" s="91"/>
      <c r="F170" s="90">
        <f>IF(C170="","",C170)</f>
        <v>3.1910819999999999E-2</v>
      </c>
    </row>
    <row r="171" spans="1:7" x14ac:dyDescent="0.25">
      <c r="A171" s="22" t="s">
        <v>567</v>
      </c>
      <c r="B171" s="18" t="s">
        <v>3014</v>
      </c>
      <c r="C171" s="90">
        <v>6.7018629999999996E-2</v>
      </c>
      <c r="D171" s="90" t="str">
        <f>IF(C171="","","ND2")</f>
        <v>ND2</v>
      </c>
      <c r="E171" s="91"/>
      <c r="F171" s="90">
        <f>IF(C171="","",C171)</f>
        <v>6.7018629999999996E-2</v>
      </c>
    </row>
    <row r="172" spans="1:7" x14ac:dyDescent="0.25">
      <c r="A172" s="22" t="s">
        <v>568</v>
      </c>
      <c r="B172" s="18" t="s">
        <v>3015</v>
      </c>
      <c r="C172" s="90">
        <v>0.10887798</v>
      </c>
      <c r="D172" s="90" t="str">
        <f>IF(C172="","","ND2")</f>
        <v>ND2</v>
      </c>
      <c r="E172" s="90"/>
      <c r="F172" s="90">
        <f>IF(C172="","",C172)</f>
        <v>0.10887798</v>
      </c>
    </row>
    <row r="173" spans="1:7" x14ac:dyDescent="0.25">
      <c r="A173" s="22" t="s">
        <v>569</v>
      </c>
      <c r="B173" s="18" t="s">
        <v>3016</v>
      </c>
      <c r="C173" s="90">
        <v>0.20639605999999999</v>
      </c>
      <c r="D173" s="90" t="str">
        <f>IF(C173="","","ND2")</f>
        <v>ND2</v>
      </c>
      <c r="E173" s="90"/>
      <c r="F173" s="90">
        <f>IF(C173="","",C173)</f>
        <v>0.20639605999999999</v>
      </c>
    </row>
    <row r="174" spans="1:7" x14ac:dyDescent="0.25">
      <c r="A174" s="22" t="s">
        <v>570</v>
      </c>
      <c r="B174" s="18" t="s">
        <v>1498</v>
      </c>
      <c r="C174" s="90">
        <v>0.58579650999999999</v>
      </c>
      <c r="D174" s="90" t="str">
        <f>IF(C174="","","ND2")</f>
        <v>ND2</v>
      </c>
      <c r="E174" s="90"/>
      <c r="F174" s="90">
        <f>IF(C174="","",C174)</f>
        <v>0.58579650999999999</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5.2989999999999999E-5</v>
      </c>
      <c r="D180" s="115" t="str">
        <f>IF(C180="","","ND2")</f>
        <v>ND2</v>
      </c>
      <c r="E180" s="91"/>
      <c r="F180" s="115">
        <f>IF(C180="","",C180)</f>
        <v>5.2989999999999999E-5</v>
      </c>
    </row>
    <row r="181" spans="1:7" outlineLevel="1" x14ac:dyDescent="0.25">
      <c r="A181" s="22" t="s">
        <v>1411</v>
      </c>
      <c r="B181" s="85" t="s">
        <v>3017</v>
      </c>
      <c r="C181" s="115">
        <v>0.99994700999999997</v>
      </c>
      <c r="D181" s="115" t="str">
        <f>IF(C181="","","ND2")</f>
        <v>ND2</v>
      </c>
      <c r="E181" s="91"/>
      <c r="F181" s="115">
        <f>IF(C181="","",C181)</f>
        <v>0.99994700999999997</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179.88472922571083</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13.46721589</v>
      </c>
      <c r="D190" s="94">
        <v>831</v>
      </c>
      <c r="E190" s="36"/>
      <c r="F190" s="99">
        <f t="shared" ref="F190:F213" si="3">IF($C$214=0,"",IF(C190="","",C190/$C$214))</f>
        <v>2.3113151681093775E-3</v>
      </c>
      <c r="G190" s="99">
        <f t="shared" ref="G190:G213" si="4">IF($D$214=0,"",IF(D190="","",D190/$D$214))</f>
        <v>2.5655274613318513E-2</v>
      </c>
    </row>
    <row r="191" spans="1:7" x14ac:dyDescent="0.25">
      <c r="A191" s="22" t="s">
        <v>589</v>
      </c>
      <c r="B191" s="39" t="s">
        <v>3019</v>
      </c>
      <c r="C191" s="93">
        <v>73.211085299999993</v>
      </c>
      <c r="D191" s="94">
        <v>1893</v>
      </c>
      <c r="E191" s="36"/>
      <c r="F191" s="99">
        <f t="shared" si="3"/>
        <v>1.2564875569663082E-2</v>
      </c>
      <c r="G191" s="99">
        <f t="shared" si="4"/>
        <v>5.8442159859220154E-2</v>
      </c>
    </row>
    <row r="192" spans="1:7" x14ac:dyDescent="0.25">
      <c r="A192" s="22" t="s">
        <v>590</v>
      </c>
      <c r="B192" s="39" t="s">
        <v>3020</v>
      </c>
      <c r="C192" s="93">
        <v>135.85826168</v>
      </c>
      <c r="D192" s="94">
        <v>2156</v>
      </c>
      <c r="E192" s="36"/>
      <c r="F192" s="99">
        <f t="shared" si="3"/>
        <v>2.3316716944229293E-2</v>
      </c>
      <c r="G192" s="99">
        <f t="shared" si="4"/>
        <v>6.6561699237442498E-2</v>
      </c>
    </row>
    <row r="193" spans="1:7" x14ac:dyDescent="0.25">
      <c r="A193" s="22" t="s">
        <v>591</v>
      </c>
      <c r="B193" s="39" t="s">
        <v>3021</v>
      </c>
      <c r="C193" s="93">
        <v>242.15429459999999</v>
      </c>
      <c r="D193" s="94">
        <v>2724</v>
      </c>
      <c r="E193" s="36"/>
      <c r="F193" s="99">
        <f t="shared" si="3"/>
        <v>4.1559807068022481E-2</v>
      </c>
      <c r="G193" s="99">
        <f t="shared" si="4"/>
        <v>8.4097434472538674E-2</v>
      </c>
    </row>
    <row r="194" spans="1:7" x14ac:dyDescent="0.25">
      <c r="A194" s="22" t="s">
        <v>592</v>
      </c>
      <c r="B194" s="39" t="s">
        <v>3022</v>
      </c>
      <c r="C194" s="93">
        <v>892.28429969000001</v>
      </c>
      <c r="D194" s="94">
        <v>7072</v>
      </c>
      <c r="E194" s="36"/>
      <c r="F194" s="99">
        <f t="shared" si="3"/>
        <v>0.15313857392534533</v>
      </c>
      <c r="G194" s="99">
        <f t="shared" si="4"/>
        <v>0.21833225278626778</v>
      </c>
    </row>
    <row r="195" spans="1:7" x14ac:dyDescent="0.25">
      <c r="A195" s="22" t="s">
        <v>593</v>
      </c>
      <c r="B195" s="39" t="s">
        <v>3023</v>
      </c>
      <c r="C195" s="93">
        <v>1202.54513133</v>
      </c>
      <c r="D195" s="94">
        <v>6910</v>
      </c>
      <c r="E195" s="36"/>
      <c r="F195" s="99">
        <f t="shared" si="3"/>
        <v>0.20638718686042481</v>
      </c>
      <c r="G195" s="99">
        <f t="shared" si="4"/>
        <v>0.21333086351146924</v>
      </c>
    </row>
    <row r="196" spans="1:7" x14ac:dyDescent="0.25">
      <c r="A196" s="22" t="s">
        <v>594</v>
      </c>
      <c r="B196" s="39" t="s">
        <v>3024</v>
      </c>
      <c r="C196" s="93">
        <v>958.44754920000003</v>
      </c>
      <c r="D196" s="94">
        <v>4306</v>
      </c>
      <c r="E196" s="36"/>
      <c r="F196" s="99">
        <f t="shared" si="3"/>
        <v>0.16449386245810149</v>
      </c>
      <c r="G196" s="99">
        <f t="shared" si="4"/>
        <v>0.13293816183507765</v>
      </c>
    </row>
    <row r="197" spans="1:7" x14ac:dyDescent="0.25">
      <c r="A197" s="22" t="s">
        <v>595</v>
      </c>
      <c r="B197" s="39" t="s">
        <v>3025</v>
      </c>
      <c r="C197" s="93">
        <v>661.51209095000002</v>
      </c>
      <c r="D197" s="94">
        <v>2422</v>
      </c>
      <c r="E197" s="36"/>
      <c r="F197" s="99">
        <f t="shared" si="3"/>
        <v>0.11353222092740098</v>
      </c>
      <c r="G197" s="99">
        <f t="shared" si="4"/>
        <v>7.4773856935568525E-2</v>
      </c>
    </row>
    <row r="198" spans="1:7" x14ac:dyDescent="0.25">
      <c r="A198" s="22" t="s">
        <v>596</v>
      </c>
      <c r="B198" s="39" t="s">
        <v>3026</v>
      </c>
      <c r="C198" s="93">
        <v>487.78190726000003</v>
      </c>
      <c r="D198" s="94">
        <v>1509</v>
      </c>
      <c r="E198" s="36"/>
      <c r="F198" s="99">
        <f t="shared" si="3"/>
        <v>8.3715723441882064E-2</v>
      </c>
      <c r="G198" s="99">
        <f t="shared" si="4"/>
        <v>4.6587014911549506E-2</v>
      </c>
    </row>
    <row r="199" spans="1:7" x14ac:dyDescent="0.25">
      <c r="A199" s="22" t="s">
        <v>597</v>
      </c>
      <c r="B199" s="39" t="s">
        <v>3027</v>
      </c>
      <c r="C199" s="93">
        <v>383.07688605999999</v>
      </c>
      <c r="D199" s="94">
        <v>1027</v>
      </c>
      <c r="E199" s="39"/>
      <c r="F199" s="99">
        <f t="shared" si="3"/>
        <v>6.574569120556259E-2</v>
      </c>
      <c r="G199" s="99">
        <f t="shared" si="4"/>
        <v>3.1706338180358742E-2</v>
      </c>
    </row>
    <row r="200" spans="1:7" x14ac:dyDescent="0.25">
      <c r="A200" s="22" t="s">
        <v>598</v>
      </c>
      <c r="B200" s="39" t="s">
        <v>3028</v>
      </c>
      <c r="C200" s="93">
        <v>257.07702934000002</v>
      </c>
      <c r="D200" s="94">
        <v>609</v>
      </c>
      <c r="E200" s="39"/>
      <c r="F200" s="99">
        <f t="shared" si="3"/>
        <v>4.4120926117123489E-2</v>
      </c>
      <c r="G200" s="99">
        <f t="shared" si="4"/>
        <v>1.8801518940446422E-2</v>
      </c>
    </row>
    <row r="201" spans="1:7" x14ac:dyDescent="0.25">
      <c r="A201" s="22" t="s">
        <v>599</v>
      </c>
      <c r="B201" s="39" t="s">
        <v>3029</v>
      </c>
      <c r="C201" s="93">
        <v>160.45708582</v>
      </c>
      <c r="D201" s="94">
        <v>340</v>
      </c>
      <c r="E201" s="39"/>
      <c r="F201" s="99">
        <f t="shared" si="3"/>
        <v>2.7538497883722136E-2</v>
      </c>
      <c r="G201" s="99">
        <f t="shared" si="4"/>
        <v>1.0496742922416721E-2</v>
      </c>
    </row>
    <row r="202" spans="1:7" x14ac:dyDescent="0.25">
      <c r="A202" s="22" t="s">
        <v>600</v>
      </c>
      <c r="B202" s="39" t="s">
        <v>3030</v>
      </c>
      <c r="C202" s="93">
        <v>116.681017</v>
      </c>
      <c r="D202" s="94">
        <v>223</v>
      </c>
      <c r="E202" s="39"/>
      <c r="F202" s="99">
        <f t="shared" si="3"/>
        <v>2.0025416286879479E-2</v>
      </c>
      <c r="G202" s="99">
        <f t="shared" si="4"/>
        <v>6.8846284461733199E-3</v>
      </c>
    </row>
    <row r="203" spans="1:7" x14ac:dyDescent="0.25">
      <c r="A203" s="22" t="s">
        <v>601</v>
      </c>
      <c r="B203" s="39" t="s">
        <v>3031</v>
      </c>
      <c r="C203" s="93">
        <v>73.224929520000003</v>
      </c>
      <c r="D203" s="94">
        <v>128</v>
      </c>
      <c r="E203" s="39"/>
      <c r="F203" s="99">
        <f t="shared" si="3"/>
        <v>1.2567251588280294E-2</v>
      </c>
      <c r="G203" s="99">
        <f t="shared" si="4"/>
        <v>3.9517149825568833E-3</v>
      </c>
    </row>
    <row r="204" spans="1:7" x14ac:dyDescent="0.25">
      <c r="A204" s="22" t="s">
        <v>602</v>
      </c>
      <c r="B204" s="39" t="s">
        <v>3032</v>
      </c>
      <c r="C204" s="93">
        <v>59.94943748</v>
      </c>
      <c r="D204" s="94">
        <v>96</v>
      </c>
      <c r="E204" s="39"/>
      <c r="F204" s="99">
        <f t="shared" si="3"/>
        <v>1.0288841086303312E-2</v>
      </c>
      <c r="G204" s="99">
        <f t="shared" si="4"/>
        <v>2.9637862369176625E-3</v>
      </c>
    </row>
    <row r="205" spans="1:7" x14ac:dyDescent="0.25">
      <c r="A205" s="22" t="s">
        <v>603</v>
      </c>
      <c r="B205" s="39" t="s">
        <v>3033</v>
      </c>
      <c r="C205" s="93">
        <v>36.46219026</v>
      </c>
      <c r="D205" s="94">
        <v>54</v>
      </c>
      <c r="F205" s="99">
        <f t="shared" si="3"/>
        <v>6.2578348857544007E-3</v>
      </c>
      <c r="G205" s="99">
        <f t="shared" si="4"/>
        <v>1.6671297582661851E-3</v>
      </c>
    </row>
    <row r="206" spans="1:7" x14ac:dyDescent="0.25">
      <c r="A206" s="22" t="s">
        <v>604</v>
      </c>
      <c r="B206" s="39" t="s">
        <v>3034</v>
      </c>
      <c r="C206" s="93">
        <v>21.770218870000001</v>
      </c>
      <c r="D206" s="94">
        <v>30</v>
      </c>
      <c r="E206" s="85"/>
      <c r="F206" s="99">
        <f t="shared" si="3"/>
        <v>3.7363206692672983E-3</v>
      </c>
      <c r="G206" s="99">
        <f t="shared" si="4"/>
        <v>9.2618319903676951E-4</v>
      </c>
    </row>
    <row r="207" spans="1:7" x14ac:dyDescent="0.25">
      <c r="A207" s="22" t="s">
        <v>605</v>
      </c>
      <c r="B207" s="39" t="s">
        <v>3035</v>
      </c>
      <c r="C207" s="93">
        <v>18.566415209999999</v>
      </c>
      <c r="D207" s="94">
        <v>24</v>
      </c>
      <c r="E207" s="85"/>
      <c r="F207" s="99">
        <f t="shared" si="3"/>
        <v>3.1864668572035232E-3</v>
      </c>
      <c r="G207" s="99">
        <f t="shared" si="4"/>
        <v>7.4094655922941563E-4</v>
      </c>
    </row>
    <row r="208" spans="1:7" x14ac:dyDescent="0.25">
      <c r="A208" s="22" t="s">
        <v>606</v>
      </c>
      <c r="B208" s="39" t="s">
        <v>3036</v>
      </c>
      <c r="C208" s="93">
        <v>15.679211280000001</v>
      </c>
      <c r="D208" s="94">
        <v>19</v>
      </c>
      <c r="E208" s="85"/>
      <c r="F208" s="99">
        <f t="shared" si="3"/>
        <v>2.6909495735020585E-3</v>
      </c>
      <c r="G208" s="99">
        <f t="shared" si="4"/>
        <v>5.8658269272328736E-4</v>
      </c>
    </row>
    <row r="209" spans="1:7" x14ac:dyDescent="0.25">
      <c r="A209" s="22" t="s">
        <v>607</v>
      </c>
      <c r="B209" s="39" t="s">
        <v>3037</v>
      </c>
      <c r="C209" s="93">
        <v>6.9946686199999997</v>
      </c>
      <c r="D209" s="94">
        <v>8</v>
      </c>
      <c r="E209" s="85"/>
      <c r="F209" s="99">
        <f t="shared" si="3"/>
        <v>1.2004622046127074E-3</v>
      </c>
      <c r="G209" s="99">
        <f t="shared" si="4"/>
        <v>2.4698218640980521E-4</v>
      </c>
    </row>
    <row r="210" spans="1:7" x14ac:dyDescent="0.25">
      <c r="A210" s="22" t="s">
        <v>608</v>
      </c>
      <c r="B210" s="39" t="s">
        <v>3038</v>
      </c>
      <c r="C210" s="93">
        <v>5.5195524599999999</v>
      </c>
      <c r="D210" s="94">
        <v>6</v>
      </c>
      <c r="E210" s="85"/>
      <c r="F210" s="99">
        <f t="shared" si="3"/>
        <v>9.4729492912090142E-4</v>
      </c>
      <c r="G210" s="99">
        <f t="shared" si="4"/>
        <v>1.8523663980735391E-4</v>
      </c>
    </row>
    <row r="211" spans="1:7" x14ac:dyDescent="0.25">
      <c r="A211" s="22" t="s">
        <v>609</v>
      </c>
      <c r="B211" s="39" t="s">
        <v>3039</v>
      </c>
      <c r="C211" s="93">
        <v>2.88509349</v>
      </c>
      <c r="D211" s="94">
        <v>3</v>
      </c>
      <c r="E211" s="85"/>
      <c r="F211" s="99">
        <f t="shared" si="3"/>
        <v>4.9515507877186192E-4</v>
      </c>
      <c r="G211" s="99">
        <f t="shared" si="4"/>
        <v>9.2618319903676953E-5</v>
      </c>
    </row>
    <row r="212" spans="1:7" x14ac:dyDescent="0.25">
      <c r="A212" s="22" t="s">
        <v>610</v>
      </c>
      <c r="B212" s="39" t="s">
        <v>3040</v>
      </c>
      <c r="C212" s="93">
        <v>1.0406930400000001</v>
      </c>
      <c r="D212" s="94">
        <v>1</v>
      </c>
      <c r="E212" s="85"/>
      <c r="F212" s="99">
        <f t="shared" si="3"/>
        <v>1.7860927071674493E-4</v>
      </c>
      <c r="G212" s="99">
        <f t="shared" si="4"/>
        <v>3.0872773301225651E-5</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5826.6462643500017</v>
      </c>
      <c r="D214" s="46">
        <f>SUM(D190:D213)</f>
        <v>32391</v>
      </c>
      <c r="E214" s="85"/>
      <c r="F214" s="108">
        <f>SUM(F190:F213)</f>
        <v>0.99999999999999967</v>
      </c>
      <c r="G214" s="108">
        <f>SUM(G190:G213)</f>
        <v>1.0000000000000002</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0.65109662000000001</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494.91872332999998</v>
      </c>
      <c r="D219" s="94">
        <v>5511</v>
      </c>
      <c r="F219" s="99">
        <f t="shared" ref="F219:F226" si="5">IF($C$227=0,"",IF(C219="","",C219/$C$227))</f>
        <v>8.4940581747365004E-2</v>
      </c>
      <c r="G219" s="99">
        <f t="shared" ref="G219:G226" si="6">IF($D$227=0,"",IF(D219="","",D219/$D$227))</f>
        <v>0.17013985366305456</v>
      </c>
    </row>
    <row r="220" spans="1:7" x14ac:dyDescent="0.25">
      <c r="A220" s="22" t="s">
        <v>619</v>
      </c>
      <c r="B220" s="22" t="s">
        <v>3042</v>
      </c>
      <c r="C220" s="93">
        <v>691.61119692</v>
      </c>
      <c r="D220" s="94">
        <v>4394</v>
      </c>
      <c r="F220" s="99">
        <f t="shared" si="5"/>
        <v>0.11869798946807247</v>
      </c>
      <c r="G220" s="99">
        <f t="shared" si="6"/>
        <v>0.13565496588558551</v>
      </c>
    </row>
    <row r="221" spans="1:7" x14ac:dyDescent="0.25">
      <c r="A221" s="22" t="s">
        <v>621</v>
      </c>
      <c r="B221" s="22" t="s">
        <v>3043</v>
      </c>
      <c r="C221" s="93">
        <v>1024.7506309099999</v>
      </c>
      <c r="D221" s="94">
        <v>5547</v>
      </c>
      <c r="F221" s="99">
        <f t="shared" si="5"/>
        <v>0.17587314973621754</v>
      </c>
      <c r="G221" s="99">
        <f t="shared" si="6"/>
        <v>0.17125127350189867</v>
      </c>
    </row>
    <row r="222" spans="1:7" x14ac:dyDescent="0.25">
      <c r="A222" s="22" t="s">
        <v>623</v>
      </c>
      <c r="B222" s="22" t="s">
        <v>3044</v>
      </c>
      <c r="C222" s="93">
        <v>1163.50639555</v>
      </c>
      <c r="D222" s="94">
        <v>5808</v>
      </c>
      <c r="F222" s="99">
        <f t="shared" si="5"/>
        <v>0.19968715153841535</v>
      </c>
      <c r="G222" s="99">
        <f t="shared" si="6"/>
        <v>0.17930906733351856</v>
      </c>
    </row>
    <row r="223" spans="1:7" x14ac:dyDescent="0.25">
      <c r="A223" s="22" t="s">
        <v>625</v>
      </c>
      <c r="B223" s="22" t="s">
        <v>3045</v>
      </c>
      <c r="C223" s="93">
        <v>1197.1893072299999</v>
      </c>
      <c r="D223" s="94">
        <v>6019</v>
      </c>
      <c r="F223" s="99">
        <f t="shared" si="5"/>
        <v>0.20546799186264902</v>
      </c>
      <c r="G223" s="99">
        <f t="shared" si="6"/>
        <v>0.18582322250007718</v>
      </c>
    </row>
    <row r="224" spans="1:7" x14ac:dyDescent="0.25">
      <c r="A224" s="22" t="s">
        <v>627</v>
      </c>
      <c r="B224" s="22" t="s">
        <v>3046</v>
      </c>
      <c r="C224" s="93">
        <v>826.16862616000003</v>
      </c>
      <c r="D224" s="94">
        <v>3597</v>
      </c>
      <c r="F224" s="99">
        <f t="shared" si="5"/>
        <v>0.14179145063513901</v>
      </c>
      <c r="G224" s="99">
        <f t="shared" si="6"/>
        <v>0.11104936556450866</v>
      </c>
    </row>
    <row r="225" spans="1:7" x14ac:dyDescent="0.25">
      <c r="A225" s="22" t="s">
        <v>629</v>
      </c>
      <c r="B225" s="22" t="s">
        <v>3047</v>
      </c>
      <c r="C225" s="93">
        <v>402.46420092</v>
      </c>
      <c r="D225" s="94">
        <v>1372</v>
      </c>
      <c r="F225" s="99">
        <f t="shared" si="5"/>
        <v>6.9073045223708551E-2</v>
      </c>
      <c r="G225" s="99">
        <f t="shared" si="6"/>
        <v>4.2357444969281594E-2</v>
      </c>
    </row>
    <row r="226" spans="1:7" x14ac:dyDescent="0.25">
      <c r="A226" s="22" t="s">
        <v>631</v>
      </c>
      <c r="B226" s="22" t="s">
        <v>3048</v>
      </c>
      <c r="C226" s="93">
        <v>26.037183330000001</v>
      </c>
      <c r="D226" s="94">
        <v>143</v>
      </c>
      <c r="F226" s="99">
        <f t="shared" si="5"/>
        <v>4.4686397884331876E-3</v>
      </c>
      <c r="G226" s="99">
        <f t="shared" si="6"/>
        <v>4.4148065820752676E-3</v>
      </c>
    </row>
    <row r="227" spans="1:7" x14ac:dyDescent="0.25">
      <c r="A227" s="22" t="s">
        <v>633</v>
      </c>
      <c r="B227" s="48" t="s">
        <v>88</v>
      </c>
      <c r="C227" s="93">
        <f>SUM(C219:C226)</f>
        <v>5826.646264349999</v>
      </c>
      <c r="D227" s="94">
        <f>SUM(D219:D226)</f>
        <v>32391</v>
      </c>
      <c r="F227" s="90">
        <f>SUM(F219:F226)</f>
        <v>1.0000000000000002</v>
      </c>
      <c r="G227" s="90">
        <f>SUM(G219:G226)</f>
        <v>1</v>
      </c>
    </row>
    <row r="228" spans="1:7" outlineLevel="1" x14ac:dyDescent="0.25">
      <c r="A228" s="22" t="s">
        <v>634</v>
      </c>
      <c r="B228" s="50" t="s">
        <v>3049</v>
      </c>
      <c r="C228" s="93">
        <v>16.57833493</v>
      </c>
      <c r="D228" s="94">
        <v>93</v>
      </c>
      <c r="F228" s="99">
        <f t="shared" ref="F228:F233" si="7">IF($C$227=0,"",IF(C228="","",C228/$C$227))</f>
        <v>2.8452619530781528E-3</v>
      </c>
      <c r="G228" s="99">
        <f t="shared" ref="G228:G233" si="8">IF($D$227=0,"",IF(D228="","",D228/$D$227))</f>
        <v>2.8711679170139856E-3</v>
      </c>
    </row>
    <row r="229" spans="1:7" outlineLevel="1" x14ac:dyDescent="0.25">
      <c r="A229" s="22" t="s">
        <v>636</v>
      </c>
      <c r="B229" s="50" t="s">
        <v>3050</v>
      </c>
      <c r="C229" s="93">
        <v>9.4588484000000008</v>
      </c>
      <c r="D229" s="94">
        <v>50</v>
      </c>
      <c r="F229" s="99">
        <f t="shared" si="7"/>
        <v>1.6233778353550348E-3</v>
      </c>
      <c r="G229" s="99">
        <f t="shared" si="8"/>
        <v>1.5436386650612825E-3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0.48561512000000001</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2041.00387718</v>
      </c>
      <c r="D241" s="94">
        <v>15974</v>
      </c>
      <c r="F241" s="99">
        <f t="shared" ref="F241:F248" si="9">IF($C$249=0,"",IF(C241="","",C241/$C$249))</f>
        <v>0.35028991707203833</v>
      </c>
      <c r="G241" s="99">
        <f t="shared" ref="G241:G248" si="10">IF($D$249=0,"",IF(D241="","",D241/$D$249))</f>
        <v>0.49317690645260881</v>
      </c>
    </row>
    <row r="242" spans="1:7" x14ac:dyDescent="0.25">
      <c r="A242" s="22" t="s">
        <v>652</v>
      </c>
      <c r="B242" s="22" t="s">
        <v>3056</v>
      </c>
      <c r="C242" s="93">
        <v>1229.2365573500001</v>
      </c>
      <c r="D242" s="94">
        <v>6371</v>
      </c>
      <c r="F242" s="99">
        <f t="shared" si="9"/>
        <v>0.21096930610978695</v>
      </c>
      <c r="G242" s="99">
        <f t="shared" si="10"/>
        <v>0.19669651126891016</v>
      </c>
    </row>
    <row r="243" spans="1:7" x14ac:dyDescent="0.25">
      <c r="A243" s="22" t="s">
        <v>653</v>
      </c>
      <c r="B243" s="22" t="s">
        <v>3057</v>
      </c>
      <c r="C243" s="93">
        <v>1026.27434937</v>
      </c>
      <c r="D243" s="94">
        <v>4595</v>
      </c>
      <c r="F243" s="99">
        <f t="shared" si="9"/>
        <v>0.17613565596488723</v>
      </c>
      <c r="G243" s="99">
        <f t="shared" si="10"/>
        <v>0.14186477307811052</v>
      </c>
    </row>
    <row r="244" spans="1:7" x14ac:dyDescent="0.25">
      <c r="A244" s="22" t="s">
        <v>654</v>
      </c>
      <c r="B244" s="22" t="s">
        <v>3058</v>
      </c>
      <c r="C244" s="93">
        <v>731.49851153999998</v>
      </c>
      <c r="D244" s="94">
        <v>2842</v>
      </c>
      <c r="F244" s="99">
        <f t="shared" si="9"/>
        <v>0.12554437343828137</v>
      </c>
      <c r="G244" s="99">
        <f t="shared" si="10"/>
        <v>8.7743130595862917E-2</v>
      </c>
    </row>
    <row r="245" spans="1:7" x14ac:dyDescent="0.25">
      <c r="A245" s="22" t="s">
        <v>655</v>
      </c>
      <c r="B245" s="22" t="s">
        <v>3059</v>
      </c>
      <c r="C245" s="93">
        <v>454.31158704000001</v>
      </c>
      <c r="D245" s="94">
        <v>1574</v>
      </c>
      <c r="F245" s="99">
        <f t="shared" si="9"/>
        <v>7.7971810797825739E-2</v>
      </c>
      <c r="G245" s="99">
        <f t="shared" si="10"/>
        <v>4.8595245446125347E-2</v>
      </c>
    </row>
    <row r="246" spans="1:7" x14ac:dyDescent="0.25">
      <c r="A246" s="22" t="s">
        <v>656</v>
      </c>
      <c r="B246" s="22" t="s">
        <v>3060</v>
      </c>
      <c r="C246" s="93">
        <v>299.66193019000002</v>
      </c>
      <c r="D246" s="94">
        <v>906</v>
      </c>
      <c r="F246" s="99">
        <f t="shared" si="9"/>
        <v>5.1429864416002127E-2</v>
      </c>
      <c r="G246" s="99">
        <f t="shared" si="10"/>
        <v>2.7971596171657918E-2</v>
      </c>
    </row>
    <row r="247" spans="1:7" x14ac:dyDescent="0.25">
      <c r="A247" s="22" t="s">
        <v>657</v>
      </c>
      <c r="B247" s="22" t="s">
        <v>3061</v>
      </c>
      <c r="C247" s="93">
        <v>38.215749180000003</v>
      </c>
      <c r="D247" s="94">
        <v>108</v>
      </c>
      <c r="F247" s="99">
        <f t="shared" si="9"/>
        <v>6.5588271344216706E-3</v>
      </c>
      <c r="G247" s="99">
        <f t="shared" si="10"/>
        <v>3.3343624575486262E-3</v>
      </c>
    </row>
    <row r="248" spans="1:7" x14ac:dyDescent="0.25">
      <c r="A248" s="22" t="s">
        <v>658</v>
      </c>
      <c r="B248" s="22" t="s">
        <v>3048</v>
      </c>
      <c r="C248" s="93">
        <v>6.4107025000000002</v>
      </c>
      <c r="D248" s="94">
        <v>20</v>
      </c>
      <c r="F248" s="99">
        <f t="shared" si="9"/>
        <v>1.1002450667566589E-3</v>
      </c>
      <c r="G248" s="99">
        <f t="shared" si="10"/>
        <v>6.1747452917567151E-4</v>
      </c>
    </row>
    <row r="249" spans="1:7" x14ac:dyDescent="0.25">
      <c r="A249" s="22" t="s">
        <v>659</v>
      </c>
      <c r="B249" s="48" t="s">
        <v>88</v>
      </c>
      <c r="C249" s="93">
        <f>SUM(C241:C248)</f>
        <v>5826.6132643499996</v>
      </c>
      <c r="D249" s="94">
        <f>SUM(D241:D248)</f>
        <v>32390</v>
      </c>
      <c r="F249" s="90">
        <f>SUM(F241:F248)</f>
        <v>1.0000000000000002</v>
      </c>
      <c r="G249" s="90">
        <f>SUM(G241:G248)</f>
        <v>1</v>
      </c>
    </row>
    <row r="250" spans="1:7" outlineLevel="1" x14ac:dyDescent="0.25">
      <c r="A250" s="22" t="s">
        <v>660</v>
      </c>
      <c r="B250" s="50" t="s">
        <v>3049</v>
      </c>
      <c r="C250" s="93">
        <v>5.3647087400000002</v>
      </c>
      <c r="D250" s="94">
        <v>18</v>
      </c>
      <c r="F250" s="99">
        <f t="shared" ref="F250:F255" si="11">IF($C$249=0,"",IF(C250="","",C250/$C$249))</f>
        <v>9.2072504156468535E-4</v>
      </c>
      <c r="G250" s="99">
        <f t="shared" ref="G250:G255" si="12">IF($D$249=0,"",IF(D250="","",D250/$D$249))</f>
        <v>5.5572707625810432E-4</v>
      </c>
    </row>
    <row r="251" spans="1:7" outlineLevel="1" x14ac:dyDescent="0.25">
      <c r="A251" s="22" t="s">
        <v>661</v>
      </c>
      <c r="B251" s="50" t="s">
        <v>3050</v>
      </c>
      <c r="C251" s="93">
        <v>0.41954344999999998</v>
      </c>
      <c r="D251" s="94">
        <v>1</v>
      </c>
      <c r="F251" s="99">
        <f t="shared" si="11"/>
        <v>7.2004684533804054E-5</v>
      </c>
      <c r="G251" s="99">
        <f t="shared" si="12"/>
        <v>3.0873726458783578E-5</v>
      </c>
    </row>
    <row r="252" spans="1:7" outlineLevel="1" x14ac:dyDescent="0.25">
      <c r="A252" s="22" t="s">
        <v>662</v>
      </c>
      <c r="B252" s="50" t="s">
        <v>3051</v>
      </c>
      <c r="C252" s="93">
        <v>0.62645030999999995</v>
      </c>
      <c r="D252" s="94">
        <v>1</v>
      </c>
      <c r="F252" s="99">
        <f t="shared" si="11"/>
        <v>1.0751534065816963E-4</v>
      </c>
      <c r="G252" s="99">
        <f t="shared" si="12"/>
        <v>3.0873726458783578E-5</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0.51761674999999996</v>
      </c>
      <c r="E277" s="20"/>
      <c r="F277" s="20"/>
    </row>
    <row r="278" spans="1:7" x14ac:dyDescent="0.25">
      <c r="A278" s="22" t="s">
        <v>692</v>
      </c>
      <c r="B278" s="22" t="s">
        <v>693</v>
      </c>
      <c r="C278" s="90">
        <v>0.48238324999999999</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5826.6462643499999</v>
      </c>
      <c r="D287" s="94">
        <v>32391</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5826.6462643499999</v>
      </c>
      <c r="D305" s="94">
        <f>SUM(D287:D304)</f>
        <v>32391</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5826.6462643499999</v>
      </c>
      <c r="D310" s="94">
        <v>32391</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5826.6462643499999</v>
      </c>
      <c r="D328" s="94">
        <f>SUM(D310:D327)</f>
        <v>32391</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5826.6462643499999</v>
      </c>
      <c r="D345" s="94">
        <v>32391</v>
      </c>
      <c r="F345" s="99">
        <f t="shared" si="17"/>
        <v>1</v>
      </c>
      <c r="G345" s="99">
        <f t="shared" si="18"/>
        <v>1</v>
      </c>
    </row>
    <row r="346" spans="1:7" customFormat="1" x14ac:dyDescent="0.25">
      <c r="A346" s="22" t="s">
        <v>1429</v>
      </c>
      <c r="B346" s="39" t="s">
        <v>88</v>
      </c>
      <c r="C346" s="93">
        <f>SUM(C333:C345)</f>
        <v>5826.6462643499999</v>
      </c>
      <c r="D346" s="94">
        <f>SUM(D333:D345)</f>
        <v>32391</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5193.1741386900003</v>
      </c>
      <c r="D358" s="94">
        <v>28016</v>
      </c>
      <c r="E358" s="28"/>
      <c r="F358" s="99">
        <f t="shared" ref="F358:F364" si="19">IF($C$365=0,"",IF(C358="","",C358/$C$365))</f>
        <v>0.89128014694561719</v>
      </c>
      <c r="G358" s="99">
        <f t="shared" ref="G358:G364" si="20">IF($D$365=0,"",IF(D358="","",D358/$D$365))</f>
        <v>0.86493161680713782</v>
      </c>
    </row>
    <row r="359" spans="1:7" customFormat="1" x14ac:dyDescent="0.25">
      <c r="A359" s="22" t="s">
        <v>1239</v>
      </c>
      <c r="B359" s="111" t="s">
        <v>1066</v>
      </c>
      <c r="C359" s="93">
        <v>633.35239581999997</v>
      </c>
      <c r="D359" s="94">
        <v>4374</v>
      </c>
      <c r="E359" s="28"/>
      <c r="F359" s="99">
        <f t="shared" si="19"/>
        <v>0.10869930438288833</v>
      </c>
      <c r="G359" s="99">
        <f t="shared" si="20"/>
        <v>0.135037510419561</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0.11972984</v>
      </c>
      <c r="D364" s="22">
        <v>1</v>
      </c>
      <c r="E364" s="28"/>
      <c r="F364" s="99">
        <f t="shared" si="19"/>
        <v>2.0548671494365487E-5</v>
      </c>
      <c r="G364" s="99">
        <f t="shared" si="20"/>
        <v>3.0872773301225651E-5</v>
      </c>
    </row>
    <row r="365" spans="1:7" customFormat="1" x14ac:dyDescent="0.25">
      <c r="A365" s="22" t="s">
        <v>1245</v>
      </c>
      <c r="B365" s="39" t="s">
        <v>88</v>
      </c>
      <c r="C365" s="93">
        <f>SUM(C358:C364)</f>
        <v>5826.6462643500008</v>
      </c>
      <c r="D365" s="22">
        <f>SUM(D358:D364)</f>
        <v>32391</v>
      </c>
      <c r="E365" s="28"/>
      <c r="F365" s="107">
        <f>SUM(F358:F364)</f>
        <v>0.99999999999999989</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5826.6462643499999</v>
      </c>
      <c r="D371" s="94">
        <v>32391</v>
      </c>
      <c r="E371" s="28"/>
      <c r="F371" s="99">
        <f>IF($C$372=0,"",IF(C371="","",C371/$C$372))</f>
        <v>1</v>
      </c>
      <c r="G371" s="99">
        <f>IF($D$372=0,"",IF(D371="","",D371/$D$372))</f>
        <v>1</v>
      </c>
    </row>
    <row r="372" spans="1:7" customFormat="1" x14ac:dyDescent="0.25">
      <c r="A372" s="22" t="s">
        <v>1250</v>
      </c>
      <c r="B372" s="39" t="s">
        <v>88</v>
      </c>
      <c r="C372" s="93">
        <f>SUM(C368:C371)</f>
        <v>5826.6462643499999</v>
      </c>
      <c r="D372" s="94">
        <f>SUM(D368:D371)</f>
        <v>32391</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162" zoomScale="75" zoomScaleNormal="75" workbookViewId="0">
      <selection activeCell="C11" sqref="C11"/>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4" sqref="D4"/>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election activeCell="L17" sqref="L1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3085</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3086</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E18" sqref="E18"/>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1508</v>
      </c>
      <c r="B1" s="202"/>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2993</v>
      </c>
      <c r="C15" s="39" t="s">
        <v>2994</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2991</v>
      </c>
      <c r="C28" s="112" t="s">
        <v>2992</v>
      </c>
      <c r="D28" s="112"/>
      <c r="E28" s="28"/>
      <c r="F28" s="28"/>
      <c r="G28" s="28"/>
    </row>
    <row r="29" spans="1:7" hidden="1" x14ac:dyDescent="0.25">
      <c r="A29" s="22" t="s">
        <v>1543</v>
      </c>
      <c r="B29" s="138" t="s">
        <v>2988</v>
      </c>
      <c r="C29" s="112" t="s">
        <v>2989</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6.979425</v>
      </c>
      <c r="D75" s="22"/>
      <c r="E75" s="22"/>
      <c r="F75" s="22"/>
      <c r="G75" s="22"/>
    </row>
    <row r="76" spans="1:7" x14ac:dyDescent="0.25">
      <c r="A76" s="22" t="s">
        <v>1616</v>
      </c>
      <c r="B76" s="22" t="s">
        <v>1617</v>
      </c>
      <c r="C76" s="97">
        <v>23.816808333333334</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2.3860600000000002E-3</v>
      </c>
      <c r="D82" s="107" t="str">
        <f t="shared" ref="D82:D87" si="0">IF(C82="","","ND2")</f>
        <v>ND2</v>
      </c>
      <c r="E82" s="107" t="str">
        <f t="shared" ref="E82:E87" si="1">IF(C82="","","ND2")</f>
        <v>ND2</v>
      </c>
      <c r="F82" s="107" t="str">
        <f t="shared" ref="F82:F87" si="2">IF(C82="","","ND2")</f>
        <v>ND2</v>
      </c>
      <c r="G82" s="107">
        <f t="shared" ref="G82:G87" si="3">IF(C82="","",C82)</f>
        <v>2.3860600000000002E-3</v>
      </c>
    </row>
    <row r="83" spans="1:7" x14ac:dyDescent="0.25">
      <c r="A83" s="22" t="s">
        <v>1627</v>
      </c>
      <c r="B83" s="22" t="s">
        <v>3095</v>
      </c>
      <c r="C83" s="107">
        <v>2.0872999999999999E-4</v>
      </c>
      <c r="D83" s="107" t="str">
        <f t="shared" si="0"/>
        <v>ND2</v>
      </c>
      <c r="E83" s="107" t="str">
        <f t="shared" si="1"/>
        <v>ND2</v>
      </c>
      <c r="F83" s="107" t="str">
        <f t="shared" si="2"/>
        <v>ND2</v>
      </c>
      <c r="G83" s="107">
        <f t="shared" si="3"/>
        <v>2.0872999999999999E-4</v>
      </c>
    </row>
    <row r="84" spans="1:7" x14ac:dyDescent="0.25">
      <c r="A84" s="22" t="s">
        <v>1628</v>
      </c>
      <c r="B84" s="22" t="s">
        <v>3096</v>
      </c>
      <c r="C84" s="107">
        <v>6.9969999999999996E-5</v>
      </c>
      <c r="D84" s="107" t="str">
        <f t="shared" si="0"/>
        <v>ND2</v>
      </c>
      <c r="E84" s="107" t="str">
        <f t="shared" si="1"/>
        <v>ND2</v>
      </c>
      <c r="F84" s="107" t="str">
        <f t="shared" si="2"/>
        <v>ND2</v>
      </c>
      <c r="G84" s="107">
        <f t="shared" si="3"/>
        <v>6.9969999999999996E-5</v>
      </c>
    </row>
    <row r="85" spans="1:7" x14ac:dyDescent="0.25">
      <c r="A85" s="22" t="s">
        <v>1629</v>
      </c>
      <c r="B85" s="22" t="s">
        <v>3097</v>
      </c>
      <c r="C85" s="107">
        <v>2.5340000000000001E-5</v>
      </c>
      <c r="D85" s="107" t="str">
        <f t="shared" si="0"/>
        <v>ND2</v>
      </c>
      <c r="E85" s="107" t="str">
        <f t="shared" si="1"/>
        <v>ND2</v>
      </c>
      <c r="F85" s="107" t="str">
        <f t="shared" si="2"/>
        <v>ND2</v>
      </c>
      <c r="G85" s="107">
        <f t="shared" si="3"/>
        <v>2.5340000000000001E-5</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0.99730989000000003</v>
      </c>
      <c r="D87" s="22" t="str">
        <f t="shared" si="0"/>
        <v>ND2</v>
      </c>
      <c r="E87" s="22" t="str">
        <f t="shared" si="1"/>
        <v>ND2</v>
      </c>
      <c r="F87" s="22" t="str">
        <f t="shared" si="2"/>
        <v>ND2</v>
      </c>
      <c r="G87" s="22">
        <f t="shared" si="3"/>
        <v>0.99730989000000003</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Gerben te Velde</cp:lastModifiedBy>
  <cp:lastPrinted>2024-07-08T08:36:51Z</cp:lastPrinted>
  <dcterms:created xsi:type="dcterms:W3CDTF">2025-09-12T08:48:52Z</dcterms:created>
  <dcterms:modified xsi:type="dcterms:W3CDTF">2025-09-12T11:00:41Z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