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Capital Markets Services\83418 KNAB SB\Reporting\2024\10\Draft\"/>
    </mc:Choice>
  </mc:AlternateContent>
  <xr:revisionPtr revIDLastSave="0" documentId="13_ncr:1_{6BE9F3CC-0FFC-44D5-9361-F5E316FA6EFB}" xr6:coauthVersionLast="47" xr6:coauthVersionMax="47" xr10:uidLastSave="{00000000-0000-0000-0000-000000000000}"/>
  <bookViews>
    <workbookView xWindow="45" yWindow="0" windowWidth="21600" windowHeight="15600" tabRatio="879" firstSheet="3"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6" i="24"/>
  <c r="F194" i="24"/>
  <c r="C192" i="24"/>
  <c r="F199" i="24" s="1"/>
  <c r="F191" i="24"/>
  <c r="F190" i="24"/>
  <c r="F189" i="24"/>
  <c r="F192" i="24" s="1"/>
  <c r="F188" i="24"/>
  <c r="C121" i="24"/>
  <c r="C117" i="24"/>
  <c r="C89" i="24"/>
  <c r="C82" i="24"/>
  <c r="F80"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G44" i="24"/>
  <c r="G43" i="24"/>
  <c r="G42" i="24"/>
  <c r="G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5" i="19"/>
  <c r="F614" i="19"/>
  <c r="F618" i="19" s="1"/>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G602" i="19" s="1"/>
  <c r="F589" i="19"/>
  <c r="F602" i="19" s="1"/>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9" i="19"/>
  <c r="G587" i="19" s="1"/>
  <c r="F569" i="19"/>
  <c r="F587" i="19" s="1"/>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G564" i="19" s="1"/>
  <c r="F546" i="19"/>
  <c r="F564" i="19" s="1"/>
  <c r="D507" i="19"/>
  <c r="C507" i="19"/>
  <c r="G506" i="19"/>
  <c r="F506" i="19"/>
  <c r="G505" i="19"/>
  <c r="F505" i="19"/>
  <c r="G504" i="19"/>
  <c r="F504" i="19"/>
  <c r="G503" i="19"/>
  <c r="F503" i="19"/>
  <c r="G502" i="19"/>
  <c r="F502" i="19"/>
  <c r="G501" i="19"/>
  <c r="F501" i="19"/>
  <c r="G500" i="19"/>
  <c r="F500" i="19"/>
  <c r="G499" i="19"/>
  <c r="G507" i="19" s="1"/>
  <c r="F499" i="19"/>
  <c r="F507" i="19" s="1"/>
  <c r="D485" i="19"/>
  <c r="C485" i="19"/>
  <c r="G484" i="19"/>
  <c r="F484" i="19"/>
  <c r="G483" i="19"/>
  <c r="F483" i="19"/>
  <c r="G482" i="19"/>
  <c r="F482" i="19"/>
  <c r="G481" i="19"/>
  <c r="F481" i="19"/>
  <c r="G480" i="19"/>
  <c r="F480" i="19"/>
  <c r="G479" i="19"/>
  <c r="F479" i="19"/>
  <c r="G478" i="19"/>
  <c r="F478" i="19"/>
  <c r="G477" i="19"/>
  <c r="G485" i="19" s="1"/>
  <c r="F477" i="19"/>
  <c r="F485" i="19" s="1"/>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G472" i="19" s="1"/>
  <c r="F448" i="19"/>
  <c r="F472" i="19" s="1"/>
  <c r="G404" i="19"/>
  <c r="G403" i="19"/>
  <c r="D403" i="19"/>
  <c r="C403" i="19"/>
  <c r="G402" i="19"/>
  <c r="G401" i="19"/>
  <c r="G400" i="19"/>
  <c r="G399" i="19"/>
  <c r="G398" i="19"/>
  <c r="G397" i="19"/>
  <c r="G396" i="19"/>
  <c r="G395" i="19"/>
  <c r="D392" i="19"/>
  <c r="C392" i="19"/>
  <c r="G391" i="19"/>
  <c r="F391" i="19"/>
  <c r="G390" i="19"/>
  <c r="F390" i="19"/>
  <c r="G389" i="19"/>
  <c r="F389" i="19"/>
  <c r="G388" i="19"/>
  <c r="G392" i="19" s="1"/>
  <c r="F388" i="19"/>
  <c r="F392" i="19" s="1"/>
  <c r="D385" i="19"/>
  <c r="C385" i="19"/>
  <c r="G384" i="19"/>
  <c r="F384" i="19"/>
  <c r="G383" i="19"/>
  <c r="F383" i="19"/>
  <c r="G382" i="19"/>
  <c r="F382" i="19"/>
  <c r="G381" i="19"/>
  <c r="F381" i="19"/>
  <c r="G380" i="19"/>
  <c r="F380" i="19"/>
  <c r="G379" i="19"/>
  <c r="F379" i="19"/>
  <c r="G378" i="19"/>
  <c r="G385" i="19" s="1"/>
  <c r="F378" i="19"/>
  <c r="F385" i="19" s="1"/>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G366" i="19" s="1"/>
  <c r="F353" i="19"/>
  <c r="F366" i="19" s="1"/>
  <c r="D349" i="19"/>
  <c r="G367" i="19" s="1"/>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G349" i="19" s="1"/>
  <c r="F331" i="19"/>
  <c r="F349" i="19" s="1"/>
  <c r="D326" i="19"/>
  <c r="C326" i="19"/>
  <c r="G325" i="19"/>
  <c r="F325" i="19"/>
  <c r="G324" i="19"/>
  <c r="F324" i="19"/>
  <c r="G323" i="19"/>
  <c r="F323" i="19"/>
  <c r="G322" i="19"/>
  <c r="F322" i="19"/>
  <c r="G321" i="19"/>
  <c r="F321" i="19"/>
  <c r="G320" i="19"/>
  <c r="F320" i="19"/>
  <c r="G319" i="19"/>
  <c r="F319" i="19"/>
  <c r="G318" i="19"/>
  <c r="G326" i="19" s="1"/>
  <c r="F318" i="19"/>
  <c r="F326" i="19" s="1"/>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G265" i="19"/>
  <c r="G273" i="19" s="1"/>
  <c r="F265" i="19"/>
  <c r="F273" i="19" s="1"/>
  <c r="D251" i="19"/>
  <c r="C251" i="19"/>
  <c r="G250" i="19"/>
  <c r="F250" i="19"/>
  <c r="G249" i="19"/>
  <c r="F249" i="19"/>
  <c r="G248" i="19"/>
  <c r="F248" i="19"/>
  <c r="G247" i="19"/>
  <c r="F247" i="19"/>
  <c r="G246" i="19"/>
  <c r="F246" i="19"/>
  <c r="G245" i="19"/>
  <c r="F245" i="19"/>
  <c r="G244" i="19"/>
  <c r="F244" i="19"/>
  <c r="G243" i="19"/>
  <c r="G251" i="19" s="1"/>
  <c r="F243" i="19"/>
  <c r="F251" i="19" s="1"/>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G238" i="19" s="1"/>
  <c r="F214" i="19"/>
  <c r="F238" i="19" s="1"/>
  <c r="F97" i="19"/>
  <c r="D97" i="19"/>
  <c r="C97" i="19"/>
  <c r="F93" i="19"/>
  <c r="D93" i="19"/>
  <c r="C93" i="19"/>
  <c r="F65" i="19"/>
  <c r="D65" i="19"/>
  <c r="C65" i="19"/>
  <c r="F38" i="19"/>
  <c r="F34" i="19"/>
  <c r="F30" i="19"/>
  <c r="C29" i="19"/>
  <c r="F27"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79" i="11"/>
  <c r="D179" i="11"/>
  <c r="G184" i="11" s="1"/>
  <c r="C179" i="11"/>
  <c r="F185" i="11" s="1"/>
  <c r="G178" i="11"/>
  <c r="F178" i="11"/>
  <c r="G177" i="11"/>
  <c r="F177" i="11"/>
  <c r="G176" i="11"/>
  <c r="F176" i="11"/>
  <c r="G175" i="11"/>
  <c r="F175" i="11"/>
  <c r="G174" i="11"/>
  <c r="F174" i="11"/>
  <c r="G173" i="11"/>
  <c r="F173" i="11"/>
  <c r="G172" i="11"/>
  <c r="F172" i="11"/>
  <c r="G171" i="11"/>
  <c r="F171" i="11"/>
  <c r="F179" i="11" s="1"/>
  <c r="D157" i="11"/>
  <c r="G162"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8" i="10"/>
  <c r="F156" i="10"/>
  <c r="F154" i="10"/>
  <c r="C152" i="10"/>
  <c r="F159" i="10" s="1"/>
  <c r="F151" i="10"/>
  <c r="F150" i="10"/>
  <c r="F149" i="10"/>
  <c r="F152" i="10" s="1"/>
  <c r="F148" i="10"/>
  <c r="C81" i="10"/>
  <c r="C77" i="10"/>
  <c r="C49" i="10"/>
  <c r="C42" i="10"/>
  <c r="F40" i="10"/>
  <c r="D37" i="10"/>
  <c r="C37" i="10"/>
  <c r="F45"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G601" i="9" s="1"/>
  <c r="F597" i="9"/>
  <c r="F601" i="9" s="1"/>
  <c r="F591" i="9"/>
  <c r="D585" i="9"/>
  <c r="G591" i="9" s="1"/>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G585" i="9" s="1"/>
  <c r="F572" i="9"/>
  <c r="F585" i="9" s="1"/>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G567" i="9" s="1"/>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544" i="9" s="1"/>
  <c r="D487" i="9"/>
  <c r="G493" i="9" s="1"/>
  <c r="C487" i="9"/>
  <c r="F493" i="9" s="1"/>
  <c r="G486" i="9"/>
  <c r="F486" i="9"/>
  <c r="G485" i="9"/>
  <c r="F485" i="9"/>
  <c r="G484" i="9"/>
  <c r="F484" i="9"/>
  <c r="G483" i="9"/>
  <c r="F483" i="9"/>
  <c r="G482" i="9"/>
  <c r="F482" i="9"/>
  <c r="G481" i="9"/>
  <c r="F481" i="9"/>
  <c r="G480" i="9"/>
  <c r="F480" i="9"/>
  <c r="G479" i="9"/>
  <c r="G487" i="9" s="1"/>
  <c r="F479" i="9"/>
  <c r="F487" i="9" s="1"/>
  <c r="D465" i="9"/>
  <c r="G471" i="9" s="1"/>
  <c r="C465" i="9"/>
  <c r="F471" i="9" s="1"/>
  <c r="G464" i="9"/>
  <c r="F464" i="9"/>
  <c r="G463" i="9"/>
  <c r="F463" i="9"/>
  <c r="G462" i="9"/>
  <c r="F462" i="9"/>
  <c r="G461" i="9"/>
  <c r="F461" i="9"/>
  <c r="G460" i="9"/>
  <c r="F460" i="9"/>
  <c r="G459" i="9"/>
  <c r="F459" i="9"/>
  <c r="G458" i="9"/>
  <c r="F458" i="9"/>
  <c r="G457" i="9"/>
  <c r="G465" i="9" s="1"/>
  <c r="F457" i="9"/>
  <c r="F465" i="9" s="1"/>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G452" i="9" s="1"/>
  <c r="F428" i="9"/>
  <c r="F452" i="9" s="1"/>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7" i="22" s="1"/>
  <c r="D28" i="9"/>
  <c r="C15" i="9"/>
  <c r="F17" i="22" s="1"/>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5" i="8" s="1"/>
  <c r="C207" i="8"/>
  <c r="F206" i="8"/>
  <c r="F204" i="8"/>
  <c r="F202" i="8"/>
  <c r="F200" i="8"/>
  <c r="F198" i="8"/>
  <c r="F196" i="8"/>
  <c r="F194" i="8"/>
  <c r="C179" i="8"/>
  <c r="F186" i="8" s="1"/>
  <c r="F178" i="8"/>
  <c r="F177" i="8"/>
  <c r="F176" i="8"/>
  <c r="F175" i="8"/>
  <c r="F174" i="8"/>
  <c r="F179" i="8" s="1"/>
  <c r="D167" i="8"/>
  <c r="C167" i="8"/>
  <c r="G166" i="8"/>
  <c r="F166" i="8"/>
  <c r="G165" i="8"/>
  <c r="F165" i="8"/>
  <c r="G164" i="8"/>
  <c r="G167" i="8" s="1"/>
  <c r="F164" i="8"/>
  <c r="F167" i="8" s="1"/>
  <c r="D156" i="8"/>
  <c r="C156" i="8"/>
  <c r="F162"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D105" i="8"/>
  <c r="D104" i="8"/>
  <c r="D103" i="8"/>
  <c r="D102" i="8"/>
  <c r="D101" i="8"/>
  <c r="C100" i="8"/>
  <c r="F105" i="8" s="1"/>
  <c r="F99" i="8"/>
  <c r="D99" i="8"/>
  <c r="D98" i="8"/>
  <c r="F97" i="8"/>
  <c r="D97" i="8"/>
  <c r="D96" i="8"/>
  <c r="F95" i="8"/>
  <c r="D95" i="8"/>
  <c r="D94" i="8"/>
  <c r="F93" i="8"/>
  <c r="D93" i="8"/>
  <c r="D100" i="8" s="1"/>
  <c r="D82" i="8"/>
  <c r="G82" i="8" s="1"/>
  <c r="F81" i="8"/>
  <c r="D81" i="8"/>
  <c r="G81" i="8" s="1"/>
  <c r="D80" i="8"/>
  <c r="G80" i="8" s="1"/>
  <c r="F79" i="8"/>
  <c r="D79" i="8"/>
  <c r="G79" i="8" s="1"/>
  <c r="G78" i="8"/>
  <c r="D78" i="8"/>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D45" i="8"/>
  <c r="D295" i="8"/>
  <c r="D307" i="8"/>
  <c r="C293" i="8"/>
  <c r="G293" i="8"/>
  <c r="F295" i="8"/>
  <c r="D291" i="8"/>
  <c r="F307" i="8"/>
  <c r="D293" i="8"/>
  <c r="C295" i="8"/>
  <c r="C307" i="8"/>
  <c r="C291" i="8"/>
  <c r="F293" i="8"/>
  <c r="F193" i="8" l="1"/>
  <c r="F195" i="8"/>
  <c r="F197" i="8"/>
  <c r="F199" i="8"/>
  <c r="F201" i="8"/>
  <c r="F203" i="8"/>
  <c r="F205" i="8"/>
  <c r="F210" i="8"/>
  <c r="G104" i="8"/>
  <c r="G102" i="8"/>
  <c r="G99" i="8"/>
  <c r="G97" i="8"/>
  <c r="G95" i="8"/>
  <c r="G93" i="8"/>
  <c r="G105" i="8"/>
  <c r="G103" i="8"/>
  <c r="G101" i="8"/>
  <c r="G98" i="8"/>
  <c r="G96" i="8"/>
  <c r="G94" i="8"/>
  <c r="F102" i="8"/>
  <c r="F104" i="8"/>
  <c r="G162" i="8"/>
  <c r="G161" i="8"/>
  <c r="G160" i="8"/>
  <c r="G159" i="8"/>
  <c r="G158" i="8"/>
  <c r="G157" i="8"/>
  <c r="F59" i="8"/>
  <c r="F61" i="8"/>
  <c r="F80" i="8"/>
  <c r="F94" i="8"/>
  <c r="F96" i="8"/>
  <c r="F98" i="8"/>
  <c r="F101" i="8"/>
  <c r="F103" i="8"/>
  <c r="F157" i="8"/>
  <c r="F158" i="8"/>
  <c r="F159" i="8"/>
  <c r="F160" i="8"/>
  <c r="F161" i="8"/>
  <c r="F181" i="8"/>
  <c r="F183" i="8"/>
  <c r="F185" i="8"/>
  <c r="F187" i="8"/>
  <c r="F207" i="8"/>
  <c r="F212" i="8"/>
  <c r="F214" i="8"/>
  <c r="F12" i="9"/>
  <c r="F14" i="9"/>
  <c r="F17" i="9"/>
  <c r="F19" i="9"/>
  <c r="F21" i="9"/>
  <c r="F23" i="9"/>
  <c r="F25" i="9"/>
  <c r="G228" i="9"/>
  <c r="G229" i="9"/>
  <c r="G230" i="9"/>
  <c r="G231" i="9"/>
  <c r="G232" i="9"/>
  <c r="G250" i="9"/>
  <c r="G251" i="9"/>
  <c r="G252" i="9"/>
  <c r="G253" i="9"/>
  <c r="G254" i="9"/>
  <c r="F466" i="9"/>
  <c r="F467" i="9"/>
  <c r="F468" i="9"/>
  <c r="F469" i="9"/>
  <c r="F470" i="9"/>
  <c r="F488" i="9"/>
  <c r="F489" i="9"/>
  <c r="F490" i="9"/>
  <c r="F491" i="9"/>
  <c r="F492" i="9"/>
  <c r="G159" i="11"/>
  <c r="G161" i="11"/>
  <c r="G163" i="11"/>
  <c r="G180" i="11"/>
  <c r="G182" i="11"/>
  <c r="G15" i="19"/>
  <c r="G17" i="19"/>
  <c r="F180" i="8"/>
  <c r="F182" i="8"/>
  <c r="F184" i="8"/>
  <c r="F209" i="8"/>
  <c r="F211" i="8"/>
  <c r="F213" i="8"/>
  <c r="F17" i="19"/>
  <c r="F16" i="19"/>
  <c r="F15" i="19"/>
  <c r="F16" i="9"/>
  <c r="F18" i="9"/>
  <c r="F20" i="9"/>
  <c r="F22" i="9"/>
  <c r="F24" i="9"/>
  <c r="F26" i="9"/>
  <c r="F228" i="9"/>
  <c r="F229" i="9"/>
  <c r="F230" i="9"/>
  <c r="F231" i="9"/>
  <c r="F232" i="9"/>
  <c r="F250" i="9"/>
  <c r="F251" i="9"/>
  <c r="F252" i="9"/>
  <c r="F253" i="9"/>
  <c r="F254" i="9"/>
  <c r="G466" i="9"/>
  <c r="G467" i="9"/>
  <c r="G468" i="9"/>
  <c r="G469" i="9"/>
  <c r="G470" i="9"/>
  <c r="G488" i="9"/>
  <c r="G489" i="9"/>
  <c r="G490" i="9"/>
  <c r="G491" i="9"/>
  <c r="G492" i="9"/>
  <c r="F41" i="10"/>
  <c r="F39" i="10"/>
  <c r="G158" i="11"/>
  <c r="G160" i="11"/>
  <c r="G16" i="19"/>
  <c r="F37" i="19"/>
  <c r="F35" i="19"/>
  <c r="F33" i="19"/>
  <c r="F31" i="19"/>
  <c r="F28" i="19"/>
  <c r="F26" i="19"/>
  <c r="F29" i="19" s="1"/>
  <c r="F32" i="19"/>
  <c r="F36" i="19"/>
  <c r="G616" i="19"/>
  <c r="G614" i="19"/>
  <c r="G618" i="19" s="1"/>
  <c r="F81" i="24"/>
  <c r="F79" i="24"/>
  <c r="F82" i="24" s="1"/>
  <c r="F153" i="10"/>
  <c r="F155" i="10"/>
  <c r="F157" i="10"/>
  <c r="F158" i="11"/>
  <c r="F159" i="11"/>
  <c r="F160" i="11"/>
  <c r="F161" i="11"/>
  <c r="F162" i="11"/>
  <c r="F180" i="11"/>
  <c r="F181" i="11"/>
  <c r="F182" i="11"/>
  <c r="F183" i="11"/>
  <c r="F184" i="11"/>
  <c r="F11" i="24"/>
  <c r="F16" i="24"/>
  <c r="F21" i="24"/>
  <c r="F31" i="24"/>
  <c r="F32" i="24"/>
  <c r="F33" i="24"/>
  <c r="F34" i="24"/>
  <c r="F35" i="24"/>
  <c r="F36" i="24"/>
  <c r="F37" i="24"/>
  <c r="F38" i="24"/>
  <c r="F39" i="24"/>
  <c r="F40" i="24"/>
  <c r="F41" i="24"/>
  <c r="F42" i="24"/>
  <c r="F43" i="24"/>
  <c r="F44" i="24"/>
  <c r="F193" i="24"/>
  <c r="F195" i="24"/>
  <c r="F197" i="24"/>
  <c r="F100" i="8" l="1"/>
  <c r="F208" i="8"/>
  <c r="F46" i="24"/>
  <c r="F42" i="10"/>
  <c r="F18" i="19"/>
  <c r="G18" i="19"/>
  <c r="F15" i="9"/>
  <c r="G100" i="8"/>
  <c r="F2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<sst xmlns="http://schemas.openxmlformats.org/spreadsheetml/2006/main" count="4663" uniqueCount="3081">
  <si>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</si>
  <si>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</si>
  <si>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</si>
  <si>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</si>
  <si>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</si>
  <si>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</si>
  <si>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</si>
  <si>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</si>
  <si>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</si>
  <si>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</si>
  <si>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</si>
  <si>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</si>
  <si>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</si>
  <si>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</si>
  <si>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</si>
  <si>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</si>
  <si>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</si>
  <si>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</si>
  <si>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</si>
  <si>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</si>
  <si>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</si>
  <si>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</si>
  <si>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</si>
  <si>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</si>
  <si>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</si>
  <si>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</si>
  <si>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</si>
  <si>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</si>
  <si>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</si>
  <si>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</si>
  <si>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</si>
  <si>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</si>
  <si>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</si>
  <si>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</si>
  <si>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</si>
  <si>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</si>
  <si>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</si>
  <si>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</si>
  <si>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</si>
  <si>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</si>
  <si>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</si>
  <si>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</si>
  <si>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</si>
  <si>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</si>
  <si>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</si>
  <si>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</si>
  <si>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</si>
  <si>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</si>
  <si>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</si>
  <si>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</si>
  <si>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</si>
  <si>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</si>
  <si>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</si>
  <si>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</si>
  <si>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</si>
  <si>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</si>
  <si>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</si>
  <si>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</si>
  <si>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</si>
  <si>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</si>
  <si>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</si>
  <si>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</si>
  <si>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</si>
  <si>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</si>
  <si>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</si>
  <si>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</si>
  <si>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</si>
  <si>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</si>
  <si>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</si>
  <si>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</si>
  <si>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</si>
  <si>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</si>
  <si>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</si>
  <si>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</si>
  <si>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</si>
  <si>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</si>
  <si>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</si>
  <si>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</si>
  <si>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</si>
  <si>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</si>
  <si>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</si>
  <si>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</si>
  <si>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</si>
  <si>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</si>
  <si>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</si>
  <si>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</si>
  <si>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</si>
  <si>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</si>
  <si>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</si>
  <si>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</si>
  <si>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</si>
  <si>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</si>
  <si>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</si>
  <si>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</si>
  <si>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</si>
  <si>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</si>
  <si>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</si>
  <si>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</si>
  <si>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</si>
  <si>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</si>
  <si>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</si>
  <si>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</si>
  <si>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</si>
  <si>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</si>
  <si>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</si>
  <si>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</si>
  <si>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</si>
  <si>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</si>
  <si>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</si>
  <si>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</si>
  <si>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</si>
  <si>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</si>
  <si>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</si>
  <si>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</si>
  <si>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</si>
  <si>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</si>
  <si>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</si>
  <si>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</si>
  <si>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</si>
  <si>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</si>
  <si>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</si>
  <si>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</si>
  <si>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</si>
  <si>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</si>
  <si>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</si>
  <si>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</si>
  <si>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</si>
  <si>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</si>
  <si>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</si>
  <si>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</si>
  <si>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</si>
  <si>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</si>
  <si>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</si>
  <si>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</si>
  <si>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</si>
  <si>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</si>
  <si>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</si>
  <si>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</si>
  <si>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</si>
  <si>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</si>
  <si>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</si>
  <si>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</si>
  <si>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</si>
  <si>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</si>
  <si>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</si>
  <si>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</si>
  <si>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</si>
  <si>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</si>
  <si>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</si>
  <si>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</si>
  <si>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</si>
  <si>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</si>
  <si>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</si>
  <si>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</si>
  <si>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</si>
  <si>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</si>
  <si>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</si>
  <si>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</si>
  <si>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</si>
  <si>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</si>
  <si>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</si>
  <si>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</si>
  <si>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</si>
  <si>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</si>
  <si>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</si>
  <si>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</si>
  <si>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</si>
  <si>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</si>
  <si>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</si>
  <si>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</si>
  <si>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</si>
  <si>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</si>
  <si>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</si>
  <si>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</si>
  <si>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</si>
  <si>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</si>
  <si>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</si>
  <si>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</si>
  <si>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</si>
  <si>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</si>
  <si>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</si>
  <si>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</si>
  <si>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</si>
  <si>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</si>
  <si>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</si>
  <si>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</si>
  <si>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</si>
  <si>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</si>
  <si>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</si>
  <si>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</si>
  <si>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</si>
  <si>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</si>
  <si>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</si>
  <si>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</si>
  <si>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</si>
  <si>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</si>
  <si>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</si>
  <si>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</si>
  <si>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</si>
  <si>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</si>
  <si>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</si>
  <si>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</si>
  <si>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</si>
  <si>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</si>
  <si>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</si>
  <si>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</si>
  <si>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</si>
  <si>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</si>
  <si>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</si>
  <si>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</si>
  <si>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</si>
  <si>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</si>
  <si>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</si>
  <si>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</si>
  <si>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</si>
  <si>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</si>
  <si>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</si>
  <si>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</si>
  <si>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</si>
  <si>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</si>
  <si>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</si>
  <si>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</si>
  <si>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</si>
  <si>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</si>
  <si>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</si>
  <si>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</si>
  <si>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</si>
  <si>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</si>
  <si>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</si>
  <si>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</si>
  <si>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</si>
  <si>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</si>
  <si>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</si>
  <si>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</si>
  <si>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</si>
  <si>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</si>
  <si>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</si>
  <si>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</si>
  <si>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</si>
  <si>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</si>
  <si>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</si>
  <si>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</si>
  <si>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</si>
  <si>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</si>
  <si>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</si>
  <si>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</si>
  <si>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</si>
  <si>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</si>
  <si>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</si>
  <si>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</si>
  <si>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</si>
  <si>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</si>
  <si>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</si>
  <si>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</si>
  <si>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</si>
  <si>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</si>
  <si>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</si>
  <si>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</si>
  <si>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</si>
  <si>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</si>
  <si>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</si>
  <si>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</si>
  <si>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</si>
  <si>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</si>
  <si>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</si>
  <si>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</si>
  <si>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</si>
  <si>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</si>
  <si>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</si>
  <si>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</si>
  <si>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</si>
  <si>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</si>
  <si>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</si>
  <si>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</si>
  <si>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</si>
  <si>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</si>
  <si>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</si>
  <si>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</si>
  <si>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</si>
  <si>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</si>
  <si>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</si>
  <si>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</si>
  <si>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</si>
  <si>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</si>
  <si>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</si>
  <si>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</si>
  <si>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</si>
  <si>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</si>
  <si>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</si>
  <si>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</si>
  <si>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</si>
  <si>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</si>
  <si>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</si>
  <si>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</si>
  <si>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</si>
  <si>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</si>
  <si>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</si>
  <si>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</si>
  <si>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</si>
  <si>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</si>
  <si>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</si>
  <si>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</si>
  <si>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</si>
  <si>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</si>
  <si>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</si>
  <si>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</si>
  <si>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</si>
  <si>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</si>
  <si>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</si>
  <si>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</si>
  <si>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</si>
  <si>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</si>
  <si>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</si>
  <si>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</si>
  <si>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</si>
  <si>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</si>
  <si>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</si>
  <si>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</si>
  <si>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</si>
  <si>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</si>
  <si>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</si>
  <si>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</si>
  <si>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</si>
  <si>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</si>
  <si>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</si>
  <si>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</si>
  <si>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</si>
  <si>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</si>
  <si>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</si>
  <si>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</si>
  <si>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</si>
  <si>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</si>
  <si>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</si>
  <si>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</si>
  <si>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</si>
  <si>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</si>
  <si>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</si>
  <si>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</si>
  <si>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</si>
  <si>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</si>
  <si>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</si>
  <si>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</si>
  <si>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</si>
  <si>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</si>
  <si>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</si>
  <si>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</si>
  <si>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</si>
  <si>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</si>
  <si>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</si>
  <si>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</si>
  <si>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</si>
  <si>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</si>
  <si>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</si>
  <si>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</si>
  <si>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</si>
  <si>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</si>
  <si>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</si>
  <si>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</si>
  <si>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</si>
  <si>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</si>
  <si>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</si>
  <si>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</si>
  <si>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</si>
  <si>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</si>
  <si>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</si>
  <si>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</si>
  <si>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</si>
  <si>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</si>
  <si>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</si>
  <si>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</si>
  <si>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</si>
  <si>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</si>
  <si>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</si>
  <si>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</si>
  <si>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</si>
  <si>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</si>
  <si>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</si>
  <si>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</si>
  <si>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</si>
  <si>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</si>
  <si>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</si>
  <si>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</si>
  <si>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</si>
  <si>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</si>
  <si>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</si>
  <si>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</si>
  <si>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</si>
  <si>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</si>
  <si>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</si>
  <si>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</si>
  <si>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</si>
  <si>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</si>
  <si>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</si>
  <si>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</si>
  <si>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</si>
  <si>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</si>
  <si>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</si>
  <si>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</si>
  <si>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</si>
  <si>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</si>
  <si>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</si>
  <si>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</si>
  <si>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</si>
  <si>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</si>
  <si>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</si>
  <si>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</si>
  <si>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</si>
  <si>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</si>
  <si>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</si>
  <si>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</si>
  <si>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</si>
  <si>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</si>
  <si>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</si>
  <si>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</si>
  <si>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</si>
  <si>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</si>
  <si>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</si>
  <si>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</si>
  <si>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</si>
  <si>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</si>
  <si>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</si>
  <si>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</si>
  <si>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</si>
  <si>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</si>
  <si>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</si>
  <si>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</si>
  <si>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</si>
  <si>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</si>
  <si>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</si>
  <si>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</si>
  <si>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</si>
  <si>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</si>
  <si>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</si>
  <si>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</si>
  <si>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</si>
  <si>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</si>
  <si>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</si>
  <si>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</si>
  <si>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</si>
  <si>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</si>
  <si>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</si>
  <si>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</si>
  <si>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</si>
  <si>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</si>
  <si>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</si>
  <si>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</si>
  <si>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</si>
  <si>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</si>
  <si>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</si>
  <si>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</si>
  <si>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</si>
  <si>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</si>
  <si>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</si>
  <si>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</si>
  <si>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</si>
  <si>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</si>
  <si>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</si>
  <si>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</si>
  <si>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</si>
  <si>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</si>
  <si>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</si>
  <si>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</si>
  <si>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</si>
  <si>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</si>
  <si>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</si>
  <si>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</si>
  <si>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</si>
  <si>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</si>
  <si>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</si>
  <si>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</si>
  <si>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</si>
  <si>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</si>
  <si>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</si>
  <si>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</si>
  <si>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</si>
  <si>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</si>
  <si>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</si>
  <si>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</si>
  <si>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</si>
  <si>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</si>
  <si>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</si>
  <si>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</si>
  <si>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</si>
  <si>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</si>
  <si>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</si>
  <si>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</si>
  <si>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</si>
  <si>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</si>
  <si>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</si>
  <si>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</si>
  <si>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</si>
  <si>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</si>
  <si>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</si>
  <si>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</si>
  <si>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</si>
  <si>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</si>
  <si>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</si>
  <si>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</si>
  <si>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</si>
  <si>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</si>
  <si>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</si>
  <si>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</si>
  <si>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</si>
  <si>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</si>
  <si>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</si>
  <si>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</si>
  <si>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</si>
  <si>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</si>
  <si>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</si>
  <si>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</si>
  <si>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</si>
  <si>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</si>
  <si>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</si>
  <si>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</si>
  <si>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</si>
  <si>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</si>
  <si>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</si>
  <si>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</si>
  <si>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</si>
  <si>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</si>
  <si>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</si>
  <si>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</si>
  <si>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</si>
  <si>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</si>
  <si>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</si>
  <si>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</si>
  <si>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</si>
  <si>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</si>
  <si>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</si>
  <si>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</si>
  <si>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</si>
  <si>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</si>
  <si>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</si>
  <si>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</si>
  <si>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</si>
  <si>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</si>
  <si>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</si>
  <si>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</si>
  <si>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</si>
  <si>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</si>
  <si>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</si>
  <si>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</si>
  <si>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</si>
  <si>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</si>
  <si>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</si>
  <si>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</si>
  <si>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</si>
  <si>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</si>
  <si>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</si>
  <si>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</si>
  <si>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</si>
  <si>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</si>
  <si>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</si>
  <si>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</si>
  <si>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</si>
  <si>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</si>
  <si>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</si>
  <si>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</si>
  <si>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</si>
  <si>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</si>
  <si>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</si>
  <si>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</si>
  <si>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</si>
  <si>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</si>
  <si>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</si>
  <si>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</si>
  <si>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</si>
  <si>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</si>
  <si>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</si>
  <si>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</si>
  <si>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</si>
  <si>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</si>
  <si>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</si>
  <si>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</si>
  <si>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</si>
  <si>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</si>
  <si>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</si>
  <si>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</si>
  <si>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</si>
  <si>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</si>
  <si>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</si>
  <si>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</si>
  <si>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</si>
  <si>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</si>
  <si>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</si>
  <si>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</si>
  <si>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</si>
  <si>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</si>
  <si>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</si>
  <si>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</si>
  <si>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</si>
  <si>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</si>
  <si>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</si>
  <si>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</si>
  <si>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</si>
  <si>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</si>
  <si>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</si>
  <si>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</si>
  <si>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</si>
  <si>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</si>
  <si>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</si>
  <si>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</si>
  <si>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</si>
  <si>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</si>
  <si>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</si>
  <si>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</si>
  <si>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</si>
  <si>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</si>
  <si>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</si>
  <si>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</si>
  <si>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</si>
  <si>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</si>
  <si>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</si>
  <si>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</si>
  <si>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</si>
  <si>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</si>
  <si>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</si>
  <si>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</si>
  <si>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</si>
  <si>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</si>
  <si>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</si>
  <si>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</si>
  <si>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</si>
  <si>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</si>
  <si>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</si>
  <si>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</si>
  <si>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</si>
  <si>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</si>
  <si>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</si>
  <si>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</si>
  <si>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</si>
  <si>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</si>
  <si>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</si>
  <si>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</si>
  <si>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</si>
  <si>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</si>
  <si>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</si>
  <si>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</si>
  <si>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</si>
  <si>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</si>
  <si>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</si>
  <si>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</si>
  <si>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</si>
  <si>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</si>
  <si>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</si>
  <si>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</si>
  <si>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</si>
  <si>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</si>
  <si>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</si>
  <si>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</si>
  <si>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</si>
  <si>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</si>
  <si>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</si>
  <si>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</si>
  <si>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</si>
  <si>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</si>
  <si>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</si>
  <si>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</si>
  <si>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</si>
  <si>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</si>
  <si>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</si>
  <si>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</si>
  <si>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</si>
  <si>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</si>
  <si>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</si>
  <si>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</si>
  <si>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</si>
  <si>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</si>
  <si>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</si>
  <si>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</si>
  <si>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</si>
  <si>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</si>
  <si>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</si>
  <si>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</si>
  <si>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</si>
  <si>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</si>
  <si>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</si>
  <si>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</si>
  <si>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</si>
  <si>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</si>
  <si>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</si>
  <si>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</si>
  <si>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</si>
  <si>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</si>
  <si>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</si>
  <si>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</si>
  <si>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</si>
  <si>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</si>
  <si>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</si>
  <si>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</si>
  <si>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</si>
  <si>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</si>
  <si>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</si>
  <si>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</si>
  <si>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</si>
  <si>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</si>
  <si>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</si>
  <si>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</si>
  <si>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</si>
  <si>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</si>
  <si>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</si>
  <si>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</si>
  <si>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</si>
  <si>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</si>
  <si>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</si>
  <si>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</si>
  <si>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</si>
  <si>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</si>
  <si>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</si>
  <si>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</si>
  <si>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</si>
  <si>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</si>
  <si>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</si>
  <si>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</si>
  <si>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</si>
  <si>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</si>
  <si>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</si>
  <si>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</si>
  <si>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</si>
  <si>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</si>
  <si>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</si>
  <si>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</si>
  <si>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</si>
  <si>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</si>
  <si>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</si>
  <si>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</si>
  <si>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</si>
  <si>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</si>
  <si>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</si>
  <si>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</si>
  <si>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</si>
  <si>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</si>
  <si>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</si>
  <si>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</si>
  <si>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</si>
  <si>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</si>
  <si>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</si>
  <si>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</si>
  <si>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</si>
  <si>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</si>
  <si>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</si>
  <si>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</si>
  <si>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</si>
  <si>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</si>
  <si>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</si>
  <si>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</si>
  <si>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</si>
  <si>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</si>
  <si>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</si>
  <si>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</si>
  <si>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</si>
  <si>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</si>
  <si>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</si>
  <si>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</si>
  <si>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</si>
  <si>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</si>
  <si>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</si>
  <si>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</si>
  <si>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</si>
  <si>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</si>
  <si>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</si>
  <si>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</si>
  <si>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</si>
  <si>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</si>
  <si>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</si>
  <si>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</si>
  <si>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</si>
  <si>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</si>
  <si>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</si>
  <si>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</si>
  <si>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</si>
  <si>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</si>
  <si>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</si>
  <si>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</si>
  <si>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</si>
  <si>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</si>
  <si>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</si>
  <si>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</si>
  <si>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</si>
  <si>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</si>
  <si>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</si>
  <si>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</si>
  <si>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</si>
  <si>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</si>
  <si>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</si>
  <si>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</si>
  <si>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</si>
  <si>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</si>
  <si>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</si>
  <si>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</si>
  <si>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</si>
  <si>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</si>
  <si>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</si>
  <si>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</si>
  <si>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</si>
  <si>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</si>
  <si>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</si>
  <si>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</si>
  <si>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</si>
  <si>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</si>
  <si>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</si>
  <si>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</si>
  <si>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</si>
  <si>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</si>
  <si>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</si>
  <si>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</si>
  <si>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</si>
  <si>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</si>
  <si>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</si>
  <si>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</si>
  <si>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</si>
  <si>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</si>
  <si>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</si>
  <si>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</si>
  <si>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</si>
  <si>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</si>
  <si>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</si>
  <si>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</si>
  <si>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</si>
  <si>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</si>
  <si>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</si>
  <si>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</si>
  <si>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</si>
  <si>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</si>
  <si>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</si>
  <si>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</si>
  <si>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</si>
  <si>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</si>
  <si>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</si>
  <si>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</si>
  <si>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</si>
  <si>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</si>
  <si>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</si>
  <si>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</si>
  <si>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</si>
  <si>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</si>
  <si>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</si>
  <si>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</si>
  <si>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</si>
  <si>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</si>
  <si>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</si>
  <si>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</si>
  <si>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</si>
  <si>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</si>
  <si>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</si>
  <si>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</si>
  <si>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</si>
  <si>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</si>
  <si>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</si>
  <si>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</si>
  <si>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</si>
  <si>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</si>
  <si>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</si>
  <si>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</si>
  <si>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</si>
  <si>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</si>
  <si>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</si>
  <si>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</si>
  <si>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</si>
  <si>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</si>
  <si>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</si>
  <si>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</si>
  <si>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</si>
  <si>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</si>
  <si>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</si>
  <si>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</si>
  <si>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</si>
  <si>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</si>
  <si>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</si>
  <si>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</si>
  <si>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</si>
  <si>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</si>
  <si>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</si>
  <si>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</si>
  <si>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</si>
  <si>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</si>
  <si>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</si>
  <si>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</si>
  <si>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</si>
  <si>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</si>
  <si>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</si>
  <si>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</si>
  <si>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</si>
  <si>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</si>
  <si>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</si>
  <si>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</si>
  <si>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</si>
  <si>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</si>
  <si>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</si>
  <si>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</si>
  <si>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</si>
  <si>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</si>
  <si>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</si>
  <si>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</si>
  <si>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</si>
  <si>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</si>
  <si>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</si>
  <si>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</si>
  <si>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</si>
  <si>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</si>
  <si>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</si>
  <si>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</si>
  <si>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</si>
  <si>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</si>
  <si>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</si>
  <si>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</si>
  <si>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</si>
  <si>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</si>
  <si>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</si>
  <si>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</si>
  <si>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</si>
  <si>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</si>
  <si>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</si>
  <si>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</si>
  <si>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</si>
  <si>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</si>
  <si>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</si>
  <si>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</si>
  <si>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</si>
  <si>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</si>
  <si>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</si>
  <si>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</si>
  <si>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</si>
  <si>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</si>
  <si>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</si>
  <si>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</si>
  <si>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</si>
  <si>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</si>
  <si>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</si>
  <si>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</si>
  <si>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</si>
  <si>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</si>
  <si>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</si>
  <si>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</si>
  <si>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</si>
  <si>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</si>
  <si>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</si>
  <si>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</si>
  <si>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</si>
  <si>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</si>
  <si>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</si>
  <si>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</si>
  <si>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</si>
  <si>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</si>
  <si>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</si>
  <si>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</si>
  <si>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</si>
  <si>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</si>
  <si>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</si>
  <si>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</si>
  <si>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</si>
  <si>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</si>
  <si>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</si>
  <si>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</si>
  <si>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</si>
  <si>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</si>
  <si>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</si>
  <si>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</si>
  <si>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</si>
  <si>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</si>
  <si>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</si>
  <si>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</si>
  <si>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</si>
  <si>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</si>
  <si>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</si>
  <si>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</si>
  <si>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</si>
  <si>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</si>
  <si>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</si>
  <si>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</si>
  <si>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</si>
  <si>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</si>
  <si>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</si>
  <si>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</si>
  <si>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</si>
  <si>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</si>
  <si>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</si>
  <si>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</si>
  <si>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</si>
  <si>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</si>
  <si>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</si>
  <si>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</si>
  <si>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</si>
  <si>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</si>
  <si>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</si>
  <si>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</si>
  <si>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</si>
  <si>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</si>
  <si>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</si>
  <si>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</si>
  <si>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</si>
  <si>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</si>
  <si>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</si>
  <si>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</si>
  <si>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</si>
  <si>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</si>
  <si>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</si>
  <si>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</si>
  <si>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</si>
  <si>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</si>
  <si>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</si>
  <si>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</si>
  <si>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</si>
  <si>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</si>
  <si>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</si>
  <si>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</si>
  <si>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</si>
  <si>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</si>
  <si>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</si>
  <si>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</si>
  <si>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</si>
  <si>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</si>
  <si>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</si>
  <si>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</si>
  <si>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</si>
  <si>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</si>
  <si>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</si>
  <si>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</si>
  <si>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</si>
  <si>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</si>
  <si>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</si>
  <si>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</si>
  <si>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</si>
  <si>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</si>
  <si>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</si>
  <si>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</si>
  <si>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</si>
  <si>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</si>
  <si>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</si>
  <si>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</si>
  <si>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</si>
  <si>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</si>
  <si>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</si>
  <si>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</si>
  <si>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</si>
  <si>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</si>
  <si>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</si>
  <si>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</si>
  <si>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</si>
  <si>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</si>
  <si>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</si>
  <si>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</si>
  <si>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</si>
  <si>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</si>
  <si>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</si>
  <si>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</si>
  <si>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</si>
  <si>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</si>
  <si>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</si>
  <si>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</si>
  <si>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</si>
  <si>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</si>
  <si>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</si>
  <si>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</si>
  <si>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</si>
  <si>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</si>
  <si>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</si>
  <si>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</si>
  <si>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</si>
  <si>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</si>
  <si>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</si>
  <si>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</si>
  <si>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</si>
  <si>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</si>
  <si>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</si>
  <si>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</si>
  <si>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</si>
  <si>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</si>
  <si>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</si>
  <si>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</si>
  <si>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</si>
  <si>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</si>
  <si>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</si>
  <si>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</si>
  <si>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</si>
  <si>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</si>
  <si>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</si>
  <si>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</si>
  <si>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</si>
  <si>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</si>
  <si>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</si>
  <si>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</si>
  <si>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</si>
  <si>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</si>
  <si>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</si>
  <si>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</si>
  <si>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</si>
  <si>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</si>
  <si>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</si>
  <si>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</si>
  <si>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</si>
  <si>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</si>
  <si>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</si>
  <si>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</si>
  <si>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</si>
  <si>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</si>
  <si>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</si>
  <si>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</si>
  <si>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</si>
  <si>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</si>
  <si>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</si>
  <si>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</si>
  <si>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</si>
  <si>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</si>
  <si>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</si>
  <si>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</si>
  <si>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</si>
  <si>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</si>
  <si>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</si>
  <si>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</si>
  <si>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</si>
  <si>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</si>
  <si>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</si>
  <si>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</si>
  <si>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</si>
  <si>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</si>
  <si>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</si>
  <si>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</si>
  <si>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</si>
  <si>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</si>
  <si>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</si>
  <si>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</si>
  <si>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</si>
  <si>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</si>
  <si>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</si>
  <si>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</si>
  <si>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</si>
  <si>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</si>
  <si>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</si>
  <si>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</si>
  <si>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</si>
  <si>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</si>
  <si>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</si>
  <si>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</si>
  <si>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</si>
  <si>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</si>
  <si>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</si>
  <si>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</si>
  <si>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</si>
  <si>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</si>
  <si>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</si>
  <si>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</si>
  <si>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</si>
  <si>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</si>
  <si>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</si>
  <si>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</si>
  <si>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</si>
  <si>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</si>
  <si>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</si>
  <si>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</si>
  <si>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</si>
  <si>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</si>
  <si>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</si>
  <si>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</si>
  <si>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</si>
  <si>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</si>
  <si>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</si>
  <si>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</si>
  <si>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</si>
  <si>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</si>
  <si>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</si>
  <si>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</si>
  <si>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</si>
  <si>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</si>
  <si>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</si>
  <si>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</si>
  <si>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</si>
  <si>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</si>
  <si>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</si>
  <si>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</si>
  <si>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</si>
  <si>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</si>
  <si>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</si>
  <si>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</si>
  <si>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</si>
  <si>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</si>
  <si>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</si>
  <si>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</si>
  <si>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</si>
  <si>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</si>
  <si>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</si>
  <si>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</si>
  <si>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</si>
  <si>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</si>
  <si>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</si>
  <si>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</si>
  <si>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</si>
  <si>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</si>
  <si>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</si>
  <si>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</si>
  <si>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</si>
  <si>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</si>
  <si>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</si>
  <si>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</si>
  <si>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</si>
  <si>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</si>
  <si>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</si>
  <si>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</si>
  <si>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</si>
  <si>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</si>
  <si>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</si>
  <si>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</si>
  <si>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</si>
  <si>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</si>
  <si>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</si>
  <si>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</si>
  <si>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</si>
  <si>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</si>
  <si>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</si>
  <si>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</si>
  <si>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</si>
  <si>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</si>
  <si>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</si>
  <si>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</si>
  <si>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</si>
  <si>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</si>
  <si>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</si>
  <si>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</si>
  <si>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</si>
  <si>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</si>
  <si>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</si>
  <si>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</si>
  <si>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</si>
  <si>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</si>
  <si>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</si>
  <si>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</si>
  <si>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</si>
  <si>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</si>
  <si>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</si>
  <si>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</si>
  <si>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</si>
  <si>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</si>
  <si>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</si>
  <si>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</si>
  <si>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</si>
  <si>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</si>
  <si>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</si>
  <si>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</si>
  <si>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</si>
  <si>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</si>
  <si>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</si>
  <si>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</si>
  <si>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</si>
  <si>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</si>
  <si>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</si>
  <si>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</si>
  <si>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</si>
  <si>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</si>
  <si>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</si>
  <si>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</si>
  <si>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</si>
  <si>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</si>
  <si>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</si>
  <si>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</si>
  <si>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</si>
  <si>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</si>
  <si>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</si>
  <si>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</si>
  <si>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</si>
  <si>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</si>
  <si>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</si>
  <si>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</si>
  <si>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</si>
  <si>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</si>
  <si>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</si>
  <si>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</si>
  <si>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</si>
  <si>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</si>
  <si>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</si>
  <si>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</si>
  <si>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</si>
  <si>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</si>
  <si>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</si>
  <si>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</si>
  <si>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</si>
  <si>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</si>
  <si>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</si>
  <si>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</si>
  <si>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</si>
  <si>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</si>
  <si>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</si>
  <si>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</si>
  <si>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</si>
  <si>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</si>
  <si>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</si>
  <si>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</si>
  <si>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</si>
  <si>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</si>
  <si>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</si>
  <si>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</si>
  <si>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</si>
  <si>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</si>
  <si>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</si>
  <si>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</si>
  <si>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</si>
  <si>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</si>
  <si>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</si>
  <si>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</si>
  <si>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</si>
  <si>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</si>
  <si>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</si>
  <si>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</si>
  <si>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</si>
  <si>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</si>
  <si>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</si>
  <si>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</si>
  <si>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</si>
  <si>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</si>
  <si>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</si>
  <si>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</si>
  <si>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</si>
  <si>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</si>
  <si>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</si>
  <si>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</si>
  <si>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</si>
  <si>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</si>
  <si>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</si>
  <si>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</si>
  <si>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</si>
  <si>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</si>
  <si>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</si>
  <si>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</si>
  <si>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</si>
  <si>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</si>
  <si>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</si>
  <si>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</si>
  <si>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</si>
  <si>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</si>
  <si>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</si>
  <si>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</si>
  <si>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</si>
  <si>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</si>
  <si>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</si>
  <si>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</si>
  <si>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</si>
  <si>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</si>
  <si>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</si>
  <si>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</si>
  <si>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</si>
  <si>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</si>
  <si>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</si>
  <si>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</si>
  <si>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</si>
  <si>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</si>
  <si>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</si>
  <si>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</si>
  <si>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</si>
  <si>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</si>
  <si>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</si>
  <si>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</si>
  <si>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</si>
  <si>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</si>
  <si>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</si>
  <si>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</si>
  <si>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</si>
  <si>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</si>
  <si>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</si>
  <si>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</si>
  <si>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</si>
  <si>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</si>
  <si>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</si>
  <si>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</si>
  <si>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</si>
  <si>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</si>
  <si>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</si>
  <si>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</si>
  <si>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</si>
  <si>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</si>
  <si>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</si>
  <si>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</si>
  <si>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</si>
  <si>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</si>
  <si>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</si>
  <si>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</si>
  <si>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</si>
  <si>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</si>
  <si>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</si>
  <si>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</si>
  <si>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</si>
  <si>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</si>
  <si>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</si>
  <si>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</si>
  <si>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</si>
  <si>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</si>
  <si>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</si>
  <si>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</si>
  <si>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</si>
  <si>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</si>
  <si>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</si>
  <si>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</si>
  <si>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</si>
  <si>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</si>
  <si>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</si>
  <si>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</si>
  <si>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</si>
  <si>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</si>
  <si>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</si>
  <si>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</si>
  <si>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</si>
  <si>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</si>
  <si>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</si>
  <si>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</si>
  <si>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</si>
  <si>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</si>
  <si>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</si>
  <si>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</si>
  <si>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</si>
  <si>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</si>
  <si>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</si>
  <si>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</si>
  <si>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</si>
  <si>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</si>
  <si>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</si>
  <si>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</si>
  <si>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</si>
  <si>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</si>
  <si>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</si>
  <si>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</si>
  <si>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</si>
  <si>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</si>
  <si>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</si>
  <si>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</si>
  <si>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</si>
  <si>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</si>
  <si>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</si>
  <si>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</si>
  <si>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</si>
  <si>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</si>
  <si>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</si>
  <si>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</si>
  <si>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</si>
  <si>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</si>
  <si>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</si>
  <si>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</si>
  <si>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</si>
  <si>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</si>
  <si>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</si>
  <si>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</si>
  <si>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</si>
  <si>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</si>
  <si>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</si>
  <si>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</si>
  <si>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</si>
  <si>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</si>
  <si>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</si>
  <si>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</si>
  <si>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</si>
  <si>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</si>
  <si>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</si>
  <si>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</si>
  <si>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</si>
  <si>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</si>
  <si>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</si>
  <si>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</si>
  <si>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</si>
  <si>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</si>
  <si>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</si>
  <si>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</si>
  <si>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</si>
  <si>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</si>
  <si>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</si>
  <si>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</si>
  <si>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</si>
  <si>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</si>
  <si>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</si>
  <si>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</si>
  <si>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</si>
  <si>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</si>
  <si>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</si>
  <si>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</si>
  <si>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</si>
  <si>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</si>
  <si>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</si>
  <si>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</si>
  <si>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</si>
  <si>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</si>
  <si>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</si>
  <si>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</si>
  <si>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</si>
  <si>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</si>
  <si>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</si>
  <si>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</si>
  <si>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</si>
  <si>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</si>
  <si>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</si>
  <si>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</si>
  <si>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</si>
  <si>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</si>
  <si>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</si>
  <si>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</si>
  <si>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</si>
  <si>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</si>
  <si>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</si>
  <si>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</si>
  <si>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</si>
  <si>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</si>
  <si>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</si>
  <si>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</si>
  <si>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</si>
  <si>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</si>
  <si>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</si>
  <si>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</si>
  <si>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</si>
  <si>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</si>
  <si>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</si>
  <si>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</si>
  <si>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</si>
  <si>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</si>
  <si>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</si>
  <si>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</si>
  <si>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</si>
  <si>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</si>
  <si>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</si>
  <si>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</si>
  <si>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</si>
  <si>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</si>
  <si>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</si>
  <si>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</si>
  <si>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</si>
  <si>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</si>
  <si>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</si>
  <si>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</si>
  <si>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</si>
  <si>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</si>
  <si>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</si>
  <si>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</si>
  <si>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</si>
  <si>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</si>
  <si>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</si>
  <si>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</si>
  <si>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</si>
  <si>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</si>
  <si>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</si>
  <si>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</si>
  <si>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</si>
  <si>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</si>
  <si>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</si>
  <si>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</si>
  <si>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</si>
  <si>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</si>
  <si>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</si>
  <si>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</si>
  <si>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</si>
  <si>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</si>
  <si>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</si>
  <si>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</si>
  <si>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</si>
  <si>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</si>
  <si>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</si>
  <si>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</si>
  <si>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</si>
  <si>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</si>
  <si>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</si>
  <si>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</si>
  <si>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</si>
  <si>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</si>
  <si>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</si>
  <si>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</si>
  <si>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</si>
  <si>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</si>
  <si>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</si>
  <si>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</si>
  <si>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</si>
  <si>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</si>
  <si>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</si>
  <si>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</si>
  <si>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</si>
  <si>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</si>
  <si>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</si>
  <si>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</si>
  <si>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</si>
  <si>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</si>
  <si>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</si>
  <si>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</si>
  <si>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</si>
  <si>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</si>
  <si>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</si>
  <si>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</si>
  <si>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</si>
  <si>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</si>
  <si>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</si>
  <si>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</si>
  <si>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</si>
  <si>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</si>
  <si>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</si>
  <si>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</si>
  <si>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</si>
  <si>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</si>
  <si>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</si>
  <si>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</si>
  <si>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</si>
  <si>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</si>
  <si>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</si>
  <si>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</si>
  <si>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</si>
  <si>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</si>
  <si>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</si>
  <si>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</si>
  <si>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</si>
  <si>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</si>
  <si>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</si>
  <si>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</si>
  <si>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</si>
  <si>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</si>
  <si>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</si>
  <si>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</si>
  <si>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</si>
  <si>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</si>
  <si>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</si>
  <si>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</si>
  <si>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</si>
  <si>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</si>
  <si>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</si>
  <si>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</si>
  <si>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</si>
  <si>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</si>
  <si>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</si>
  <si>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</si>
  <si>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</si>
  <si>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</si>
  <si>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</si>
  <si>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</si>
  <si>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</si>
  <si>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</si>
  <si>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</si>
  <si>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</si>
  <si>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</si>
  <si>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</si>
  <si>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</si>
  <si>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</si>
  <si>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</si>
  <si>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</si>
  <si>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</si>
  <si>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</si>
  <si>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</si>
  <si>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</si>
  <si>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</si>
  <si>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</si>
  <si>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</si>
  <si>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</si>
  <si>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</si>
  <si>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</si>
  <si>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</si>
  <si>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</si>
  <si>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</si>
  <si>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</si>
  <si>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</si>
  <si>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</si>
  <si>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</si>
  <si>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</si>
  <si>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</si>
  <si>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</si>
  <si>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</si>
  <si>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</si>
  <si>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</si>
  <si>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</si>
  <si>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</si>
  <si>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</si>
  <si>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</si>
  <si>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</si>
  <si>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</si>
  <si>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</si>
  <si>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</si>
  <si>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</si>
  <si>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</si>
  <si>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</si>
  <si>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</si>
  <si>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</si>
  <si>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</si>
  <si>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</si>
  <si>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</si>
  <si>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</si>
  <si>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</si>
  <si>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</si>
  <si>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</si>
  <si>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</si>
  <si>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</si>
  <si>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</si>
  <si>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</si>
  <si>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</si>
  <si>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</si>
  <si>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</si>
  <si>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</si>
  <si>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</si>
  <si>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</si>
  <si>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</si>
  <si>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</si>
  <si>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</si>
  <si>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</si>
  <si>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</si>
  <si>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</si>
  <si>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</si>
  <si>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</si>
  <si>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</si>
  <si>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</si>
  <si>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</si>
  <si>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</si>
  <si>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</si>
  <si>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</si>
  <si>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</si>
  <si>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</si>
  <si>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</si>
  <si>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</si>
  <si>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</si>
  <si>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</si>
  <si>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</si>
  <si>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</si>
  <si>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</si>
  <si>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</si>
  <si>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</si>
  <si>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</si>
  <si>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</si>
  <si>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</si>
  <si>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</si>
  <si>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</si>
  <si>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</si>
  <si>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</si>
  <si>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</si>
  <si>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</si>
  <si>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</si>
  <si>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</si>
  <si>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</si>
  <si>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</si>
  <si>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</si>
  <si>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</si>
  <si>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</si>
  <si>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</si>
  <si>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</si>
  <si>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</si>
  <si>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</si>
  <si>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</si>
  <si>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</si>
  <si>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</si>
  <si>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</si>
  <si>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</si>
  <si>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</si>
  <si>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</si>
  <si>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</si>
  <si>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</si>
  <si>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</si>
  <si>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</si>
  <si>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</si>
  <si>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</si>
  <si>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</si>
  <si>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</si>
  <si>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</si>
  <si>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</si>
  <si>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</si>
  <si>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</si>
  <si>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</si>
  <si>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</si>
  <si>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</si>
  <si>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</si>
  <si>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</si>
  <si>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</si>
  <si>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</si>
  <si>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</si>
  <si>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</si>
  <si>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</si>
  <si>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</si>
  <si>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</si>
  <si>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</si>
  <si>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</si>
  <si>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</si>
  <si>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</si>
  <si>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</si>
  <si>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</si>
  <si>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</si>
  <si>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</si>
  <si>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</si>
  <si>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</si>
  <si>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</si>
  <si>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</si>
  <si>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</si>
  <si>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</si>
  <si>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</si>
  <si>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</si>
  <si>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</si>
  <si>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</si>
  <si>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</si>
  <si>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</si>
  <si>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</si>
  <si>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</si>
  <si>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</si>
  <si>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</si>
  <si>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</si>
  <si>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</si>
  <si>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</si>
  <si>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</si>
  <si>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</si>
  <si>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</si>
  <si>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</si>
  <si>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</si>
  <si>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</si>
  <si>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</si>
  <si>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</si>
  <si>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</si>
  <si>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</si>
  <si>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</si>
  <si>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</si>
  <si>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</si>
  <si>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</si>
  <si>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</si>
  <si>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</si>
  <si>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</si>
  <si>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</si>
  <si>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</si>
  <si>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</si>
  <si>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</si>
  <si>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</si>
  <si>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</si>
  <si>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</si>
  <si>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</si>
  <si>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</si>
  <si>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</si>
  <si>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</si>
  <si>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</si>
  <si>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</si>
  <si>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</si>
  <si>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</si>
  <si>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</si>
  <si>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</si>
  <si>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</si>
  <si>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</si>
  <si>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</si>
  <si>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</si>
  <si>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</si>
  <si>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</si>
  <si>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</si>
  <si>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</si>
  <si>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</si>
  <si>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</si>
  <si>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</si>
  <si>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</si>
  <si>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</si>
  <si>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</si>
  <si>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</si>
  <si>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</si>
  <si>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</si>
  <si>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</si>
  <si>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</si>
  <si>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</si>
  <si>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</si>
  <si>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</si>
  <si>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</si>
  <si>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</si>
  <si>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</si>
  <si>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</si>
  <si>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</si>
  <si>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</si>
  <si>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</si>
  <si>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</si>
  <si>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</si>
  <si>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</si>
  <si>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</si>
  <si>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</si>
  <si>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</si>
  <si>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</si>
  <si>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</si>
  <si>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</si>
  <si>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</si>
  <si>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</si>
  <si>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</si>
  <si>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</si>
  <si>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</si>
  <si>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</si>
  <si>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</si>
  <si>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</si>
  <si>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</si>
  <si>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</si>
  <si>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</si>
  <si>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</si>
  <si>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</si>
  <si>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</si>
  <si>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</si>
  <si>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</si>
  <si>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</si>
  <si>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</si>
  <si>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</si>
  <si>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</si>
  <si>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</si>
  <si>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</si>
  <si>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</si>
  <si>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</si>
  <si>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</si>
  <si>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</si>
  <si>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</si>
  <si>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</si>
  <si>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</si>
  <si>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</si>
  <si>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</si>
  <si>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</si>
  <si>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</si>
  <si>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</si>
  <si>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</si>
  <si>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</si>
  <si>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</si>
  <si>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</si>
  <si>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</si>
  <si>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</si>
  <si>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</si>
  <si>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</si>
  <si>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</si>
  <si>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</si>
  <si>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</si>
  <si>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</si>
  <si>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</si>
  <si>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</si>
  <si>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</si>
  <si>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</si>
  <si>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</si>
  <si>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</si>
  <si>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</si>
  <si>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</si>
  <si>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</si>
  <si>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</si>
  <si>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</si>
  <si>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</si>
  <si>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</si>
  <si>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</si>
  <si>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</si>
  <si>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</si>
  <si>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</si>
  <si>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</si>
  <si>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</si>
  <si>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</si>
  <si>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</si>
  <si>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</si>
  <si>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</si>
  <si>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</si>
  <si>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</si>
  <si>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</si>
  <si>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</si>
  <si>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</si>
  <si>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</si>
  <si>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</si>
  <si>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</si>
  <si>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</si>
  <si>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</si>
  <si>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</si>
  <si>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</si>
  <si>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</si>
  <si>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</si>
  <si>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</si>
  <si>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</si>
  <si>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</si>
  <si>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</si>
  <si>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</si>
  <si>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</si>
  <si>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</si>
  <si>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</si>
  <si>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</si>
  <si>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</si>
  <si>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</si>
  <si>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</si>
  <si>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</si>
  <si>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</si>
  <si>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</si>
  <si>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</si>
  <si>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</si>
  <si>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</si>
  <si>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</si>
  <si>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</si>
  <si>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</si>
  <si>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</si>
  <si>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</si>
  <si>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</si>
  <si>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</si>
  <si>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</si>
  <si>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</si>
  <si>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</si>
  <si>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</si>
  <si>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</si>
  <si>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</si>
  <si>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</si>
  <si>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</si>
  <si>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</si>
  <si>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</si>
  <si>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</si>
  <si>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</si>
  <si>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</si>
  <si>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</si>
  <si>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</si>
  <si>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</si>
  <si>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</si>
  <si>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</si>
  <si>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</si>
  <si>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</si>
  <si>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</si>
  <si>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</si>
  <si>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</si>
  <si>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</si>
  <si>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</si>
  <si>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</si>
  <si>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</si>
  <si>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</si>
  <si>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</si>
  <si>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</si>
  <si>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</si>
  <si>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</si>
  <si>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</si>
  <si>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</si>
  <si>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</si>
  <si>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</si>
  <si>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</si>
  <si>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</si>
  <si>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</si>
  <si>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</si>
  <si>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</si>
  <si>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</si>
  <si>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</si>
  <si>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</si>
  <si>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</si>
  <si>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</si>
  <si>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</si>
  <si>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</si>
  <si>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</si>
  <si>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</si>
  <si>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</si>
  <si>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</si>
  <si>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</si>
  <si>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</si>
  <si>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</si>
  <si>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</si>
  <si>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</si>
  <si>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</si>
  <si>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</si>
  <si>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</si>
  <si>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</si>
  <si>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</si>
  <si>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</si>
  <si>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</si>
  <si>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</si>
  <si>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</si>
  <si>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</si>
  <si>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</si>
  <si>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</si>
  <si>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</si>
  <si>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</si>
  <si>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</si>
  <si>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</si>
  <si>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</si>
  <si>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</si>
  <si>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</si>
  <si>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</si>
  <si>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</si>
  <si>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</si>
  <si>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</si>
  <si>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</si>
  <si>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</si>
  <si>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</si>
  <si>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</si>
  <si>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</si>
  <si>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</si>
  <si>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</si>
  <si>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</si>
  <si>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</si>
  <si>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</si>
  <si>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</si>
  <si>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</si>
  <si>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</si>
  <si>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</si>
  <si>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</si>
  <si>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</si>
  <si>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</si>
  <si>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</si>
  <si>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</si>
  <si>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</si>
  <si>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</si>
  <si>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</si>
  <si>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</si>
  <si>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</si>
  <si>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</si>
  <si>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</si>
  <si>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</si>
  <si>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</si>
  <si>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</si>
  <si>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</si>
  <si>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</si>
  <si>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</si>
  <si>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</si>
  <si>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</si>
  <si>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</si>
  <si>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</si>
  <si>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</si>
  <si>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</si>
  <si>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</si>
  <si>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</si>
  <si>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</si>
  <si>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</si>
  <si>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</si>
  <si>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</si>
  <si>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</si>
  <si>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</si>
  <si>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</si>
  <si>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</si>
  <si>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</si>
  <si>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</si>
  <si>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</si>
  <si>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</si>
  <si>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</si>
  <si>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</si>
  <si>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</si>
  <si>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</si>
  <si>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</si>
  <si>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</si>
  <si>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</si>
  <si>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</si>
  <si>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</si>
  <si>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</si>
  <si>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</si>
  <si>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</si>
  <si>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</si>
  <si>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</si>
  <si>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</si>
  <si>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</si>
  <si>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</si>
  <si>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</si>
  <si>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</si>
  <si>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</si>
  <si>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</si>
  <si>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</si>
  <si>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</si>
  <si>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</si>
  <si>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</si>
  <si>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</si>
  <si>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</si>
  <si>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</si>
  <si>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</si>
  <si>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</si>
  <si>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</si>
  <si>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</si>
  <si>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</si>
  <si>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</si>
  <si>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</si>
  <si>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</si>
  <si>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</si>
  <si>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</si>
  <si>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</si>
  <si>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</si>
  <si>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</si>
  <si>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</si>
  <si>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</si>
  <si>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</si>
  <si>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</si>
  <si>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</si>
  <si>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</si>
  <si>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</si>
  <si>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</si>
  <si>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</si>
  <si>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</si>
  <si>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</si>
  <si>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</si>
  <si>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</si>
  <si>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</si>
  <si>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</si>
  <si>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</si>
  <si>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</si>
  <si>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</si>
  <si>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</si>
  <si>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</si>
  <si>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</si>
  <si>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</si>
  <si>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</si>
  <si>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</si>
  <si>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</si>
  <si>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</si>
  <si>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</si>
  <si>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</si>
  <si>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</si>
  <si>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</si>
  <si>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</si>
  <si>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</si>
  <si>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</si>
  <si>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</si>
  <si>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</si>
  <si>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</si>
  <si>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</si>
  <si>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</si>
  <si>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</si>
  <si>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</si>
  <si>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</si>
  <si>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</si>
  <si>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</si>
  <si>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</si>
  <si>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</si>
  <si>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</si>
  <si>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</si>
  <si>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</si>
  <si>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</si>
  <si>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</si>
  <si>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</si>
  <si>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</si>
  <si>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</si>
  <si>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</si>
  <si>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</si>
  <si>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</si>
  <si>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</si>
  <si>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</si>
  <si>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</si>
  <si>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</si>
  <si>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</si>
  <si>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</si>
  <si>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</si>
  <si>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</si>
  <si>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</si>
  <si>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</si>
  <si>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</si>
  <si>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</si>
  <si>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</si>
  <si>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</si>
  <si>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</si>
  <si>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</si>
  <si>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</si>
  <si>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</si>
  <si>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</si>
  <si>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</si>
  <si>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</si>
  <si>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</si>
  <si>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</si>
  <si>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</si>
  <si>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</si>
  <si>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</si>
  <si>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</si>
  <si>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</si>
  <si>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</si>
  <si>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</si>
  <si>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</si>
  <si>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</si>
  <si>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</si>
  <si>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</si>
  <si>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</si>
  <si>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</si>
  <si>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</si>
  <si>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</si>
  <si>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</si>
  <si>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</si>
  <si>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</si>
  <si>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</si>
  <si>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</si>
  <si>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</si>
  <si>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</si>
  <si>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</si>
  <si>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</si>
  <si>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</si>
  <si>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</si>
  <si>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</si>
  <si>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</si>
  <si>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</si>
  <si>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</si>
  <si>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</si>
  <si>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</si>
  <si>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</si>
  <si>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</si>
  <si>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</si>
  <si>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</si>
  <si>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</si>
  <si>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</si>
  <si>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</si>
  <si>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</si>
  <si>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</si>
  <si>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</si>
  <si>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</si>
  <si>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</si>
  <si>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</si>
  <si>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</si>
  <si>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</si>
  <si>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</si>
  <si>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</si>
  <si>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</si>
  <si>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</si>
  <si>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</si>
  <si>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</si>
  <si>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</si>
  <si>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</si>
  <si>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</si>
  <si>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</si>
  <si>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</si>
  <si>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</si>
  <si>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</si>
  <si>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</si>
  <si>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</si>
  <si>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</si>
  <si>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</si>
  <si>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</si>
  <si>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</si>
  <si>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</si>
  <si>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</si>
  <si>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</si>
  <si>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</si>
  <si>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</si>
  <si>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</si>
  <si>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</si>
  <si>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</si>
  <si>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</si>
  <si>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</si>
  <si>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</si>
  <si>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</si>
  <si>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</si>
  <si>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</si>
  <si>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</si>
  <si>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</si>
  <si>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</si>
  <si>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</si>
  <si>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</si>
  <si>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</si>
  <si>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</si>
  <si>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</si>
  <si>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</si>
  <si>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</si>
  <si>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</si>
  <si>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</si>
  <si>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</si>
  <si>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</si>
  <si>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</si>
  <si>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</si>
  <si>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</si>
  <si>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</si>
  <si>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</si>
  <si>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</si>
  <si>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</si>
  <si>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</si>
  <si>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</si>
  <si>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</si>
  <si>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</si>
  <si>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</si>
  <si>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</si>
  <si>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</si>
  <si>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</si>
  <si>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</si>
  <si>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</si>
  <si>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</si>
  <si>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</si>
  <si>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</si>
  <si>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</si>
  <si>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</si>
  <si>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</si>
  <si>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</si>
  <si>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</si>
  <si>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</si>
  <si>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</si>
  <si>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</si>
  <si>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</si>
  <si>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</si>
  <si>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</si>
  <si>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</si>
  <si>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</si>
  <si>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</si>
  <si>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</si>
  <si>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</si>
  <si>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</si>
  <si>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</si>
  <si>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</si>
  <si>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</si>
  <si>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</si>
  <si>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</si>
  <si>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</si>
  <si>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</si>
  <si>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</si>
  <si>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</si>
  <si>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</si>
  <si>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</si>
  <si>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</si>
  <si>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</si>
  <si>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</si>
  <si>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</si>
  <si>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</si>
  <si>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</si>
  <si>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</si>
  <si>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</si>
  <si>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</si>
  <si>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</si>
  <si>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</si>
  <si>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</si>
  <si>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</si>
  <si>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</si>
  <si>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</si>
  <si>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</si>
  <si>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</si>
  <si>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</si>
  <si>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</si>
  <si>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</si>
  <si>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</si>
  <si>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</si>
  <si>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</si>
  <si>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</si>
  <si>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</si>
  <si>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</si>
  <si>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</si>
  <si>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</si>
  <si>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</si>
  <si>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</si>
  <si>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</si>
  <si>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</si>
  <si>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</si>
  <si>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</si>
  <si>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</si>
  <si>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</si>
  <si>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</si>
  <si>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</si>
  <si>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</si>
  <si>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</si>
  <si>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</si>
  <si>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</si>
  <si>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</si>
  <si>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</si>
  <si>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</si>
  <si>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</si>
  <si>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</si>
  <si>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</si>
  <si>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</si>
  <si>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</si>
  <si>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</si>
  <si>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</si>
  <si>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</si>
  <si>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</si>
  <si>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</si>
  <si>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</si>
  <si>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</si>
  <si>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</si>
  <si>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</si>
  <si>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</si>
  <si>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</si>
  <si>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</si>
  <si>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</si>
  <si>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</si>
  <si>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</si>
  <si>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</si>
  <si>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</si>
  <si>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</si>
  <si>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</si>
  <si>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</si>
  <si>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</si>
  <si>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</si>
  <si>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</si>
  <si>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</si>
  <si>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</si>
  <si>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</si>
  <si>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</si>
  <si>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</si>
  <si>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</si>
  <si>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</si>
  <si>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</si>
  <si>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</si>
  <si>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</si>
  <si>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</si>
  <si>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</si>
  <si>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</si>
  <si>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</si>
  <si>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</si>
  <si>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</si>
  <si>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</si>
  <si>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</si>
  <si>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</si>
  <si>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</si>
  <si>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</si>
  <si>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</si>
  <si>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</si>
  <si>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</si>
  <si>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</si>
  <si>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</si>
  <si>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</si>
  <si>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</si>
  <si>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</si>
  <si>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</si>
  <si>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</si>
  <si>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</si>
  <si>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</si>
  <si>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</si>
  <si>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</si>
  <si>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</si>
  <si>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</si>
  <si>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</si>
  <si>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</si>
  <si>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</si>
  <si>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</si>
  <si>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</si>
  <si>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</si>
  <si>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</si>
  <si>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</si>
  <si>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</si>
  <si>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</si>
  <si>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</si>
  <si>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</si>
  <si>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</si>
  <si>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</si>
  <si>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</si>
  <si>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</si>
  <si>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</si>
  <si>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</si>
  <si>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</si>
  <si>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</si>
  <si>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</si>
  <si>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</si>
  <si>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</si>
  <si>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</si>
  <si>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</si>
  <si>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</si>
  <si>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</si>
  <si>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</si>
  <si>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</si>
  <si>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</si>
  <si>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</si>
  <si>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</si>
  <si>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</si>
  <si>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</si>
  <si>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</si>
  <si>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</si>
  <si>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</si>
  <si>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</si>
  <si>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</si>
  <si>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</si>
  <si>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</si>
  <si>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</si>
  <si>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</si>
  <si>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</si>
  <si>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</si>
  <si>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</si>
  <si>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</si>
  <si>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</si>
  <si>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</si>
  <si>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</si>
  <si>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</si>
  <si>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</si>
  <si>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</si>
  <si>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</si>
  <si>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</si>
  <si>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</si>
  <si>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</si>
  <si>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</si>
  <si>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</si>
  <si>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</si>
  <si>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</si>
  <si>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</si>
  <si>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</si>
  <si>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</si>
  <si>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</si>
  <si>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</si>
  <si>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</si>
  <si>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</si>
  <si>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</si>
  <si>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</si>
  <si>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</si>
  <si>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</si>
  <si>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</si>
  <si>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</si>
  <si>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</si>
  <si>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</si>
  <si>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</si>
  <si>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</si>
  <si>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</si>
  <si>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</si>
  <si>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</si>
  <si>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</si>
  <si>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</si>
  <si>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</si>
  <si>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</si>
  <si>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</si>
  <si>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</si>
  <si>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</si>
  <si>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</si>
  <si>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</si>
  <si>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</si>
  <si>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</si>
  <si>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</si>
  <si>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</si>
  <si>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</si>
  <si>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</si>
  <si>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</si>
  <si>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</si>
  <si>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</si>
  <si>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</si>
  <si>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</si>
  <si>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</si>
  <si>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</si>
  <si>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</si>
  <si>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</si>
  <si>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</si>
  <si>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</si>
  <si>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</si>
  <si>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</si>
  <si>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</si>
  <si>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</si>
  <si>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</si>
  <si>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</si>
  <si>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</si>
  <si>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</si>
  <si>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</si>
  <si>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</si>
  <si>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</si>
  <si>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</si>
  <si>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</si>
  <si>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</si>
  <si>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</si>
  <si>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</si>
  <si>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</si>
  <si>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</si>
  <si>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</si>
  <si>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</si>
  <si>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</si>
  <si>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</si>
  <si>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</si>
  <si>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</si>
  <si>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</si>
  <si>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</si>
  <si>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</si>
  <si>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</si>
  <si>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</si>
  <si>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</si>
  <si>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</si>
  <si>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</si>
  <si>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</si>
  <si>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</si>
  <si>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</si>
  <si>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</si>
  <si>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</si>
  <si>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</si>
  <si>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</si>
  <si>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</si>
  <si>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</si>
  <si>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</si>
  <si>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</si>
  <si>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</si>
  <si>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</si>
  <si>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</si>
  <si>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</si>
  <si>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</si>
  <si>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</si>
  <si>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</si>
  <si>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</si>
  <si>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</si>
  <si>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</si>
  <si>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</si>
  <si>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</si>
  <si>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</si>
  <si>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</si>
  <si>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</si>
  <si>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</si>
  <si>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</si>
  <si>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</si>
  <si>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</si>
  <si>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</si>
  <si>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</si>
  <si>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</si>
  <si>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</si>
  <si>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</si>
  <si>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</si>
  <si>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</si>
  <si>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</si>
  <si>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</si>
  <si>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</si>
  <si>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</si>
  <si>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</si>
  <si>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</si>
  <si>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</si>
  <si>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</si>
  <si>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</si>
  <si>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</si>
  <si>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</si>
  <si>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</si>
  <si>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</si>
  <si>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</si>
  <si>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</si>
  <si>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</si>
  <si>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</si>
  <si>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</si>
  <si>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</si>
  <si>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</si>
  <si>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</si>
  <si>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</si>
  <si>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</si>
  <si>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</si>
  <si>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</si>
  <si>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</si>
  <si>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</si>
  <si>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</si>
  <si>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</si>
  <si>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</si>
  <si>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</si>
  <si>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</si>
  <si>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</si>
  <si>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</si>
  <si>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</si>
  <si>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</si>
  <si>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</si>
  <si>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</si>
  <si>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</si>
  <si>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</si>
  <si>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</si>
  <si>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</si>
  <si>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</si>
  <si>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</si>
  <si>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</si>
  <si>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</si>
  <si>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</si>
  <si>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</si>
  <si>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</si>
  <si>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</si>
  <si>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</si>
  <si>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</si>
  <si>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</si>
  <si>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</si>
  <si>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</si>
  <si>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</si>
  <si>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</si>
  <si>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</si>
  <si>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</si>
  <si>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</si>
  <si>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</si>
  <si>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</si>
  <si>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</si>
  <si>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</si>
  <si>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</si>
  <si>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</si>
  <si>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</si>
  <si>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</si>
  <si>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</si>
  <si>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</si>
  <si>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</si>
  <si>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</si>
  <si>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</si>
  <si>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</si>
  <si>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</si>
  <si>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</si>
  <si>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</si>
  <si>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</si>
  <si>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</si>
  <si>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</si>
  <si>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</si>
  <si>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</si>
  <si>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</si>
  <si>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</si>
  <si>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</si>
  <si>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</si>
  <si>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</si>
  <si>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</si>
  <si>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</si>
  <si>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</si>
  <si>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</si>
  <si>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</si>
  <si>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</si>
  <si>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</si>
  <si>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</si>
  <si>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</si>
  <si>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</si>
  <si>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</si>
  <si>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</si>
  <si>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</si>
  <si>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</si>
  <si>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</si>
  <si>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</si>
  <si>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</si>
  <si>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</si>
  <si>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</si>
  <si>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</si>
  <si>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</si>
  <si>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</si>
  <si>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</si>
  <si>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</si>
  <si>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</si>
  <si>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</si>
  <si>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</si>
  <si>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</si>
  <si>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</si>
  <si>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</si>
  <si>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</si>
  <si>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</si>
  <si>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</si>
  <si>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</si>
  <si>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</si>
  <si>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</si>
  <si>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</si>
  <si>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</si>
  <si>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</si>
  <si>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</si>
  <si>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</si>
  <si>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</si>
  <si>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</si>
  <si>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</si>
  <si>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</si>
  <si>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</si>
  <si>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</si>
  <si>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</si>
  <si>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</si>
  <si>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</si>
  <si>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</si>
  <si>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</si>
  <si>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</si>
  <si>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</si>
  <si>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</si>
  <si>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</si>
  <si>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</si>
  <si>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</si>
  <si>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</si>
  <si>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</si>
  <si>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</si>
  <si>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</si>
  <si>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</si>
  <si>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</si>
  <si>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</si>
  <si>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</si>
  <si>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</si>
  <si>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</si>
  <si>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</si>
  <si>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</si>
  <si>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</si>
  <si>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</si>
  <si>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</si>
  <si>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</si>
  <si>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</si>
  <si>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</si>
  <si>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</si>
  <si>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</si>
  <si>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</si>
  <si>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</si>
  <si>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</si>
  <si>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</si>
  <si>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</si>
  <si>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</si>
  <si>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</si>
  <si>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</si>
  <si>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</si>
  <si>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</si>
  <si>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</si>
  <si>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</si>
  <si>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</si>
  <si>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</si>
  <si>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</si>
  <si>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</si>
  <si>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</si>
  <si>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</si>
  <si>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</si>
  <si>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</si>
  <si>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</si>
  <si>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</si>
  <si>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</si>
  <si>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</si>
  <si>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</si>
  <si>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</si>
  <si>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</si>
  <si>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</si>
  <si>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</si>
  <si>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</si>
  <si>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</si>
  <si>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</si>
  <si>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</si>
  <si>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</si>
  <si>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</si>
  <si>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</si>
  <si>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</si>
  <si>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</si>
  <si>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</si>
  <si>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</si>
  <si>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</si>
  <si>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</si>
  <si>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</si>
  <si>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</si>
  <si>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</si>
  <si>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</si>
  <si>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</si>
  <si>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</si>
  <si>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</si>
  <si>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</si>
  <si>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</si>
  <si>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</si>
  <si>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</si>
  <si>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</si>
  <si>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</si>
  <si>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</si>
  <si>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</si>
  <si>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</si>
  <si>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</si>
  <si>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</si>
  <si>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</si>
  <si>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</si>
  <si>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</si>
  <si>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</si>
  <si>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</si>
  <si>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</si>
  <si>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</si>
  <si>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</si>
  <si>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</si>
  <si>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</si>
  <si>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</si>
  <si>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</si>
  <si>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</si>
  <si>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</si>
  <si>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</si>
  <si>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</si>
  <si>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</si>
  <si>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</si>
  <si>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</si>
  <si>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</si>
  <si>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</si>
  <si>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</si>
  <si>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</si>
  <si>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</si>
  <si>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</si>
  <si>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</si>
  <si>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</si>
  <si>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</si>
  <si>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</si>
  <si>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</si>
  <si>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</si>
  <si>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</si>
  <si>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</si>
  <si>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</si>
  <si>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</si>
  <si>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</si>
  <si>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</si>
  <si>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</si>
  <si>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</si>
  <si>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</si>
  <si>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</si>
  <si>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</si>
  <si>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</si>
  <si>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</si>
  <si>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</si>
  <si>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</si>
  <si>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</si>
  <si>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</si>
  <si>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</si>
  <si>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</si>
  <si>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</si>
  <si>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</si>
  <si>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</si>
  <si>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</si>
  <si>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</si>
  <si>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</si>
  <si>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</si>
  <si>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</si>
  <si>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</si>
  <si>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</si>
  <si>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Knab N.V.</t>
  </si>
  <si>
    <t>Covered Bond Programme SB</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</si>
  <si>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</si>
  <si>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</si>
  <si>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</si>
  <si>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</si>
  <si>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</si>
  <si>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</si>
  <si>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</si>
  <si>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</si>
  <si>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</si>
  <si>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</si>
  <si>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</si>
  <si>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</si>
  <si>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</si>
  <si>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</si>
  <si>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</si>
  <si>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</si>
  <si>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</si>
  <si>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</si>
  <si>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</si>
  <si>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</si>
  <si>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</si>
  <si>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</si>
  <si>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</si>
  <si>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</si>
  <si>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</si>
  <si>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</si>
  <si>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</si>
  <si>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</si>
  <si>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</si>
  <si>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</si>
  <si>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</si>
  <si>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</si>
  <si>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</si>
  <si>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</si>
  <si>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</si>
  <si>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</si>
  <si>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</si>
  <si>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</si>
  <si>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</si>
  <si>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</si>
  <si>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</si>
  <si>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</si>
  <si>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</si>
  <si>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</si>
  <si>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</si>
  <si>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</si>
  <si>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</si>
  <si>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</si>
  <si>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</si>
  <si>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</si>
  <si>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</si>
  <si>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</si>
  <si>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</si>
  <si>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</si>
  <si>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</si>
  <si>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</si>
  <si>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</si>
  <si>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</si>
  <si>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</si>
  <si>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</si>
  <si>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</si>
  <si>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</si>
  <si>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</si>
  <si>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</si>
  <si>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</si>
  <si>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</si>
  <si>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</si>
  <si>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</si>
  <si>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</si>
  <si>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</si>
  <si>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</si>
  <si>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</si>
  <si>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</si>
  <si>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</si>
  <si>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</si>
  <si>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</si>
  <si>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</si>
  <si>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</si>
  <si>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</si>
  <si>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</si>
  <si>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</si>
  <si>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</si>
  <si>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</si>
  <si>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</si>
  <si>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</si>
  <si>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</si>
  <si>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</si>
  <si>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</si>
  <si>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</si>
  <si>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</si>
  <si>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</si>
  <si>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</si>
  <si>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</si>
  <si>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</si>
  <si>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</si>
  <si>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</si>
  <si>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</si>
  <si>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</si>
  <si>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</si>
  <si>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</si>
  <si>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</si>
  <si>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</si>
  <si>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</si>
  <si>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</si>
  <si>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</si>
  <si>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</si>
  <si>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</si>
  <si>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</si>
  <si>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</si>
  <si>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</si>
  <si>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</si>
  <si>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</si>
  <si>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</si>
  <si>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</si>
  <si>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</si>
  <si>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</si>
  <si>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</si>
  <si>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</si>
  <si>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</si>
  <si>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</si>
  <si>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</si>
  <si>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</si>
  <si>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</si>
  <si>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</si>
  <si>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</si>
  <si>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</si>
  <si>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</si>
  <si>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</si>
  <si>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</si>
  <si>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</si>
  <si>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</si>
  <si>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</si>
  <si>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</si>
  <si>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</si>
  <si>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</si>
  <si>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</si>
  <si>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</si>
  <si>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</si>
  <si>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</si>
  <si>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</si>
  <si>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</si>
  <si>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</si>
  <si>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</si>
  <si>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31/10/2024</t>
  </si>
  <si>
    <t>Reporting Date: 26/11/2024</t>
  </si>
  <si>
    <t>https://www.knab.nl/investors/sbcb-programme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</si>
</sst>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70" zoomScaleNormal="60" zoomScaleSheetLayoutView="70" workbookViewId="0">
      <selection activeCell="A13" sqref="A13"/>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69"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17.2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topLeftCell="A8" zoomScale="85" zoomScaleNormal="80" zoomScaleSheetLayoutView="85" workbookViewId="0">
      <selection activeCell="N12" sqref="N12"/>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2919</v>
      </c>
      <c r="E6" s="203"/>
      <c r="F6" s="203"/>
      <c r="G6" s="203"/>
      <c r="H6" s="203"/>
      <c r="I6" s="6"/>
      <c r="J6" s="7"/>
    </row>
    <row r="7" spans="2:10" ht="26.25" x14ac:dyDescent="0.25">
      <c r="B7" s="5"/>
      <c r="C7" s="6"/>
      <c r="D7" s="6"/>
      <c r="E7" s="6"/>
      <c r="F7" s="10" t="s">
        <v>2932</v>
      </c>
      <c r="G7" s="6"/>
      <c r="H7" s="6"/>
      <c r="I7" s="6"/>
      <c r="J7" s="7"/>
    </row>
    <row r="8" spans="2:10" ht="26.25" x14ac:dyDescent="0.25">
      <c r="B8" s="5"/>
      <c r="C8" s="6"/>
      <c r="D8" s="6"/>
      <c r="E8" s="6"/>
      <c r="F8" s="10" t="s">
        <v>2933</v>
      </c>
      <c r="G8" s="6"/>
      <c r="H8" s="6"/>
      <c r="I8" s="6"/>
      <c r="J8" s="7"/>
    </row>
    <row r="9" spans="2:10" ht="21" x14ac:dyDescent="0.25">
      <c r="B9" s="5"/>
      <c r="C9" s="6"/>
      <c r="D9" s="6"/>
      <c r="E9" s="6"/>
      <c r="F9" s="11" t="s">
        <v>3079</v>
      </c>
      <c r="G9" s="6"/>
      <c r="H9" s="6"/>
      <c r="I9" s="6"/>
      <c r="J9" s="7"/>
    </row>
    <row r="10" spans="2:10" ht="21" x14ac:dyDescent="0.25">
      <c r="B10" s="5"/>
      <c r="C10" s="6"/>
      <c r="D10" s="6"/>
      <c r="E10" s="6"/>
      <c r="F10" s="11" t="s">
        <v>3078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1430</v>
      </c>
      <c r="E38" s="205"/>
      <c r="F38" s="205"/>
      <c r="G38" s="205"/>
      <c r="H38" s="205"/>
      <c r="I38" s="6"/>
      <c r="J38" s="7"/>
    </row>
    <row r="39" spans="2:10" x14ac:dyDescent="0.25">
      <c r="B39" s="5"/>
      <c r="C39" s="6"/>
      <c r="I39" s="6"/>
      <c r="J39" s="7"/>
    </row>
    <row r="40" spans="2:10" x14ac:dyDescent="0.25">
      <c r="B40" s="5"/>
      <c r="C40" s="6"/>
      <c r="D40" s="204" t="s">
        <v>2631</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2632</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246" zoomScale="85" zoomScaleNormal="80" zoomScaleSheetLayoutView="85" workbookViewId="0">
      <selection activeCell="C98" sqref="C9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2932</v>
      </c>
      <c r="E14" s="31"/>
      <c r="F14" s="31"/>
      <c r="H14" s="23"/>
      <c r="L14" s="23"/>
      <c r="M14" s="23"/>
    </row>
    <row r="15" spans="1:13" x14ac:dyDescent="0.25">
      <c r="A15" s="25" t="s">
        <v>34</v>
      </c>
      <c r="B15" s="39" t="s">
        <v>35</v>
      </c>
      <c r="C15" s="25" t="s">
        <v>2933</v>
      </c>
      <c r="E15" s="31"/>
      <c r="F15" s="31"/>
      <c r="H15" s="23"/>
      <c r="L15" s="23"/>
      <c r="M15" s="23"/>
    </row>
    <row r="16" spans="1:13" x14ac:dyDescent="0.25">
      <c r="A16" s="25" t="s">
        <v>36</v>
      </c>
      <c r="B16" s="39" t="s">
        <v>2866</v>
      </c>
      <c r="C16" s="25" t="s">
        <v>2934</v>
      </c>
      <c r="E16" s="31"/>
      <c r="F16" s="31"/>
      <c r="H16" s="23"/>
      <c r="L16" s="23"/>
      <c r="M16" s="23"/>
    </row>
    <row r="17" spans="1:13" ht="30" x14ac:dyDescent="0.25">
      <c r="A17" s="25" t="s">
        <v>38</v>
      </c>
      <c r="B17" s="39" t="s">
        <v>37</v>
      </c>
      <c r="C17" s="202" t="s">
        <v>3080</v>
      </c>
      <c r="E17" s="31"/>
      <c r="F17" s="31"/>
      <c r="H17" s="23"/>
      <c r="L17" s="23"/>
      <c r="M17" s="23"/>
    </row>
    <row r="18" spans="1:13" outlineLevel="1" x14ac:dyDescent="0.25">
      <c r="A18" s="25" t="s">
        <v>2865</v>
      </c>
      <c r="B18" s="39" t="s">
        <v>39</v>
      </c>
      <c r="C18" s="198">
        <v>45596</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2935</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3118.49974329</v>
      </c>
      <c r="F38" s="42"/>
      <c r="H38" s="23"/>
      <c r="L38" s="23"/>
      <c r="M38" s="23"/>
    </row>
    <row r="39" spans="1:14" x14ac:dyDescent="0.25">
      <c r="A39" s="25" t="s">
        <v>62</v>
      </c>
      <c r="B39" s="42" t="s">
        <v>63</v>
      </c>
      <c r="C39" s="106">
        <v>2750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8.3999906650908993E-2</v>
      </c>
      <c r="E45" s="103"/>
      <c r="F45" s="126">
        <v>0</v>
      </c>
      <c r="G45" s="25" t="s">
        <v>2936</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368.49974328999997</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3118.49974329</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3118.49974329</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17.744422</v>
      </c>
      <c r="D66" s="110">
        <v>9.9426110519058533</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1.7471140999999999</v>
      </c>
      <c r="D70" s="106">
        <v>1.7733766399999999</v>
      </c>
      <c r="E70" s="21"/>
      <c r="F70" s="113">
        <f t="shared" ref="F70:F76" si="1">IF($C$77=0,"",IF(C70="[for completion]","",C70/$C$77))</f>
        <v>5.602418610933744E-4</v>
      </c>
      <c r="G70" s="113">
        <f t="shared" ref="G70:G76" si="2">IF($D$66="ND2","ND2",IF(OR(D70="ND2",D70=""),"",D70/$D$77))</f>
        <v>5.6866339136815106E-4</v>
      </c>
      <c r="H70" s="23"/>
      <c r="L70" s="23"/>
      <c r="M70" s="23"/>
      <c r="N70" s="55"/>
    </row>
    <row r="71" spans="1:14" x14ac:dyDescent="0.25">
      <c r="A71" s="25" t="s">
        <v>106</v>
      </c>
      <c r="B71" s="21" t="s">
        <v>1452</v>
      </c>
      <c r="C71" s="106">
        <v>4.82561237</v>
      </c>
      <c r="D71" s="106">
        <v>5.9419983299999997</v>
      </c>
      <c r="E71" s="21"/>
      <c r="F71" s="113">
        <f t="shared" si="1"/>
        <v>1.5474147081086516E-3</v>
      </c>
      <c r="G71" s="113">
        <f t="shared" si="2"/>
        <v>1.9054028600724604E-3</v>
      </c>
      <c r="H71" s="23"/>
      <c r="L71" s="23"/>
      <c r="M71" s="23"/>
      <c r="N71" s="55"/>
    </row>
    <row r="72" spans="1:14" x14ac:dyDescent="0.25">
      <c r="A72" s="25" t="s">
        <v>107</v>
      </c>
      <c r="B72" s="21" t="s">
        <v>1453</v>
      </c>
      <c r="C72" s="106">
        <v>10.84613528</v>
      </c>
      <c r="D72" s="106">
        <v>18.48576873</v>
      </c>
      <c r="E72" s="21"/>
      <c r="F72" s="113">
        <f t="shared" si="1"/>
        <v>3.4779978107541505E-3</v>
      </c>
      <c r="G72" s="113">
        <f t="shared" si="2"/>
        <v>5.9277762551609567E-3</v>
      </c>
      <c r="H72" s="23"/>
      <c r="L72" s="23"/>
      <c r="M72" s="23"/>
      <c r="N72" s="55"/>
    </row>
    <row r="73" spans="1:14" x14ac:dyDescent="0.25">
      <c r="A73" s="25" t="s">
        <v>108</v>
      </c>
      <c r="B73" s="21" t="s">
        <v>1454</v>
      </c>
      <c r="C73" s="106">
        <v>30.479846139999999</v>
      </c>
      <c r="D73" s="106">
        <v>45.083303020000002</v>
      </c>
      <c r="E73" s="21"/>
      <c r="F73" s="113">
        <f t="shared" si="1"/>
        <v>9.7738812406775871E-3</v>
      </c>
      <c r="G73" s="113">
        <f t="shared" si="2"/>
        <v>1.4456728148528679E-2</v>
      </c>
      <c r="H73" s="23"/>
      <c r="L73" s="23"/>
      <c r="M73" s="23"/>
      <c r="N73" s="55"/>
    </row>
    <row r="74" spans="1:14" x14ac:dyDescent="0.25">
      <c r="A74" s="25" t="s">
        <v>109</v>
      </c>
      <c r="B74" s="21" t="s">
        <v>1455</v>
      </c>
      <c r="C74" s="106">
        <v>32.303509310000003</v>
      </c>
      <c r="D74" s="106">
        <v>62.248103929999992</v>
      </c>
      <c r="E74" s="21"/>
      <c r="F74" s="113">
        <f t="shared" si="1"/>
        <v>1.0358669863451705E-2</v>
      </c>
      <c r="G74" s="113">
        <f t="shared" si="2"/>
        <v>1.99609135976162E-2</v>
      </c>
      <c r="H74" s="23"/>
      <c r="L74" s="23"/>
      <c r="M74" s="23"/>
      <c r="N74" s="55"/>
    </row>
    <row r="75" spans="1:14" x14ac:dyDescent="0.25">
      <c r="A75" s="25" t="s">
        <v>110</v>
      </c>
      <c r="B75" s="21" t="s">
        <v>1456</v>
      </c>
      <c r="C75" s="106">
        <v>300.20758111000004</v>
      </c>
      <c r="D75" s="106">
        <v>1715.6080391600001</v>
      </c>
      <c r="E75" s="21"/>
      <c r="F75" s="113">
        <f t="shared" si="1"/>
        <v>9.6266668533787569E-2</v>
      </c>
      <c r="G75" s="113">
        <f t="shared" si="2"/>
        <v>0.55013890664940157</v>
      </c>
      <c r="H75" s="23"/>
      <c r="L75" s="23"/>
      <c r="M75" s="23"/>
      <c r="N75" s="55"/>
    </row>
    <row r="76" spans="1:14" x14ac:dyDescent="0.25">
      <c r="A76" s="25" t="s">
        <v>111</v>
      </c>
      <c r="B76" s="21" t="s">
        <v>1457</v>
      </c>
      <c r="C76" s="106">
        <v>2738.0899449799999</v>
      </c>
      <c r="D76" s="106">
        <v>1269.35915348</v>
      </c>
      <c r="E76" s="21"/>
      <c r="F76" s="113">
        <f t="shared" si="1"/>
        <v>0.87801512598212694</v>
      </c>
      <c r="G76" s="113">
        <f t="shared" si="2"/>
        <v>0.40704160909785203</v>
      </c>
      <c r="H76" s="23"/>
      <c r="L76" s="23"/>
      <c r="M76" s="23"/>
      <c r="N76" s="55"/>
    </row>
    <row r="77" spans="1:14" x14ac:dyDescent="0.25">
      <c r="A77" s="25" t="s">
        <v>112</v>
      </c>
      <c r="B77" s="59" t="s">
        <v>91</v>
      </c>
      <c r="C77" s="108">
        <f>SUM(C70:C76)</f>
        <v>3118.49974329</v>
      </c>
      <c r="D77" s="108">
        <f>SUM(D70:D76)</f>
        <v>3118.49974329</v>
      </c>
      <c r="E77" s="42"/>
      <c r="F77" s="114">
        <f>SUM(F70:F76)</f>
        <v>1</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0.68240869999999998</v>
      </c>
      <c r="D79" s="108" t="str">
        <f>IF($D$66="ND2","ND2","")</f>
        <v/>
      </c>
      <c r="E79" s="42"/>
      <c r="F79" s="113">
        <f>IF($C$77=0,"",IF(C79="","",C79/$C$77))</f>
        <v>2.1882595997268307E-4</v>
      </c>
      <c r="G79" s="113" t="str">
        <f>IF($D$66="ND2","ND2",IF(OR(D79="ND2",D79=""),"",D79/$D$77))</f>
        <v/>
      </c>
      <c r="H79" s="23"/>
      <c r="L79" s="23"/>
      <c r="M79" s="23"/>
      <c r="N79" s="55"/>
    </row>
    <row r="80" spans="1:14" outlineLevel="1" x14ac:dyDescent="0.25">
      <c r="A80" s="25" t="s">
        <v>117</v>
      </c>
      <c r="B80" s="60" t="s">
        <v>118</v>
      </c>
      <c r="C80" s="108">
        <v>1.0647054</v>
      </c>
      <c r="D80" s="108" t="str">
        <f>IF($D$66="ND2","ND2","")</f>
        <v/>
      </c>
      <c r="E80" s="42"/>
      <c r="F80" s="113">
        <f>IF($C$77=0,"",IF(C80="","",C80/$C$77))</f>
        <v>3.4141590112069138E-4</v>
      </c>
      <c r="G80" s="113" t="str">
        <f>IF($D$66="ND2","ND2",IF(OR(D80="ND2",D80=""),"",D80/$D$77))</f>
        <v/>
      </c>
      <c r="H80" s="23"/>
      <c r="L80" s="23"/>
      <c r="M80" s="23"/>
      <c r="N80" s="55"/>
    </row>
    <row r="81" spans="1:14" outlineLevel="1" x14ac:dyDescent="0.25">
      <c r="A81" s="25" t="s">
        <v>119</v>
      </c>
      <c r="B81" s="60" t="s">
        <v>120</v>
      </c>
      <c r="C81" s="108">
        <v>1.7492585599999999</v>
      </c>
      <c r="D81" s="108" t="str">
        <f>IF($D$66="ND2","ND2","")</f>
        <v/>
      </c>
      <c r="E81" s="42"/>
      <c r="F81" s="113">
        <f>IF($C$77=0,"",IF(C81="","",C81/$C$77))</f>
        <v>5.6092951867763887E-4</v>
      </c>
      <c r="G81" s="113" t="str">
        <f>IF($D$66="ND2","ND2",IF(OR(D81="ND2",D81=""),"",D81/$D$77))</f>
        <v/>
      </c>
      <c r="H81" s="23"/>
      <c r="L81" s="23"/>
      <c r="M81" s="23"/>
      <c r="N81" s="55"/>
    </row>
    <row r="82" spans="1:14" outlineLevel="1" x14ac:dyDescent="0.25">
      <c r="A82" s="25" t="s">
        <v>121</v>
      </c>
      <c r="B82" s="60" t="s">
        <v>122</v>
      </c>
      <c r="C82" s="108">
        <v>3.0763538100000001</v>
      </c>
      <c r="D82" s="108" t="str">
        <f>IF($D$66="ND2","ND2","")</f>
        <v/>
      </c>
      <c r="E82" s="42"/>
      <c r="F82" s="113">
        <f>IF($C$77=0,"",IF(C82="","",C82/$C$77))</f>
        <v>9.864851894310126E-4</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7.0757000000000003</v>
      </c>
      <c r="D89" s="110">
        <v>2.1212</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c r="D95" s="106" t="str">
        <f t="shared" si="3"/>
        <v/>
      </c>
      <c r="E95" s="21"/>
      <c r="F95" s="113" t="str">
        <f t="shared" si="4"/>
        <v/>
      </c>
      <c r="G95" s="113" t="str">
        <f t="shared" si="5"/>
        <v/>
      </c>
      <c r="H95" s="23"/>
      <c r="L95" s="23"/>
      <c r="M95" s="23"/>
      <c r="N95" s="55"/>
    </row>
    <row r="96" spans="1:14" x14ac:dyDescent="0.25">
      <c r="A96" s="25" t="s">
        <v>136</v>
      </c>
      <c r="B96" s="21" t="s">
        <v>1454</v>
      </c>
      <c r="C96" s="106">
        <v>500</v>
      </c>
      <c r="D96" s="106" t="str">
        <f t="shared" si="3"/>
        <v/>
      </c>
      <c r="E96" s="21"/>
      <c r="F96" s="113">
        <f t="shared" si="4"/>
        <v>0.18181818181818182</v>
      </c>
      <c r="G96" s="113" t="str">
        <f t="shared" si="5"/>
        <v/>
      </c>
      <c r="H96" s="23"/>
      <c r="L96" s="23"/>
      <c r="M96" s="23"/>
      <c r="N96" s="55"/>
    </row>
    <row r="97" spans="1:14" x14ac:dyDescent="0.25">
      <c r="A97" s="25" t="s">
        <v>137</v>
      </c>
      <c r="B97" s="21" t="s">
        <v>1455</v>
      </c>
      <c r="C97" s="106">
        <v>500</v>
      </c>
      <c r="D97" s="106" t="str">
        <f t="shared" si="3"/>
        <v/>
      </c>
      <c r="E97" s="21"/>
      <c r="F97" s="113">
        <f t="shared" si="4"/>
        <v>0.18181818181818182</v>
      </c>
      <c r="G97" s="113" t="str">
        <f t="shared" si="5"/>
        <v/>
      </c>
      <c r="H97" s="23"/>
      <c r="L97" s="23"/>
      <c r="M97" s="23"/>
    </row>
    <row r="98" spans="1:14" x14ac:dyDescent="0.25">
      <c r="A98" s="25" t="s">
        <v>138</v>
      </c>
      <c r="B98" s="21" t="s">
        <v>1456</v>
      </c>
      <c r="C98" s="106">
        <v>1250</v>
      </c>
      <c r="D98" s="106" t="str">
        <f t="shared" si="3"/>
        <v/>
      </c>
      <c r="E98" s="21"/>
      <c r="F98" s="113">
        <f t="shared" si="4"/>
        <v>0.45454545454545453</v>
      </c>
      <c r="G98" s="113" t="str">
        <f t="shared" si="5"/>
        <v/>
      </c>
      <c r="H98" s="23"/>
      <c r="L98" s="23"/>
      <c r="M98" s="23"/>
    </row>
    <row r="99" spans="1:14" x14ac:dyDescent="0.25">
      <c r="A99" s="25" t="s">
        <v>139</v>
      </c>
      <c r="B99" s="21" t="s">
        <v>1457</v>
      </c>
      <c r="C99" s="106">
        <v>500</v>
      </c>
      <c r="D99" s="106" t="str">
        <f t="shared" si="3"/>
        <v/>
      </c>
      <c r="E99" s="21"/>
      <c r="F99" s="113">
        <f t="shared" si="4"/>
        <v>0.18181818181818182</v>
      </c>
      <c r="G99" s="113" t="str">
        <f t="shared" si="5"/>
        <v/>
      </c>
      <c r="H99" s="23"/>
      <c r="L99" s="23"/>
      <c r="M99" s="23"/>
    </row>
    <row r="100" spans="1:14" x14ac:dyDescent="0.25">
      <c r="A100" s="25" t="s">
        <v>140</v>
      </c>
      <c r="B100" s="59" t="s">
        <v>91</v>
      </c>
      <c r="C100" s="108">
        <f>SUM(C93:C99)</f>
        <v>2750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3118.49974329</v>
      </c>
      <c r="D112" s="106">
        <v>3118.49974329</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3118.49974329</v>
      </c>
      <c r="D130" s="106">
        <f>SUM(D112:D129)</f>
        <v>3118.49974329</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2750</v>
      </c>
      <c r="D138" s="106">
        <v>2750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2750</v>
      </c>
      <c r="D156" s="106">
        <f>SUM(D138:D155)</f>
        <v>2750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2500</v>
      </c>
      <c r="D164" s="106">
        <v>2500</v>
      </c>
      <c r="E164" s="63"/>
      <c r="F164" s="113">
        <f>IF($C$167=0,"",IF(C164="[for completion]","",IF(C164="","",C164/$C$167)))</f>
        <v>0.90909090909090906</v>
      </c>
      <c r="G164" s="113">
        <f>IF($D$167=0,"",IF(D164="[for completion]","",IF(D164="","",D164/$D$167)))</f>
        <v>0.90909090909090906</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v>250</v>
      </c>
      <c r="D166" s="106">
        <v>250</v>
      </c>
      <c r="E166" s="63"/>
      <c r="F166" s="113">
        <f>IF($C$167=0,"",IF(C166="[for completion]","",IF(C166="","",C166/$C$167)))</f>
        <v>9.0909090909090912E-2</v>
      </c>
      <c r="G166" s="113">
        <f>IF($D$167=0,"",IF(D166="[for completion]","",IF(D166="","",D166/$D$167)))</f>
        <v>9.0909090909090912E-2</v>
      </c>
      <c r="H166" s="23"/>
      <c r="L166" s="23"/>
      <c r="M166" s="23"/>
      <c r="N166" s="55"/>
    </row>
    <row r="167" spans="1:14" x14ac:dyDescent="0.25">
      <c r="A167" s="25" t="s">
        <v>216</v>
      </c>
      <c r="B167" s="64" t="s">
        <v>91</v>
      </c>
      <c r="C167" s="116">
        <f>SUM(C164:C166)</f>
        <v>2750</v>
      </c>
      <c r="D167" s="116">
        <f>SUM(D164:D166)</f>
        <v>2750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37.389441920000003</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37.389441920000003</v>
      </c>
      <c r="E179" s="53"/>
      <c r="F179" s="114">
        <f>SUM(F174:F178)</f>
        <v>1</v>
      </c>
      <c r="G179" s="51"/>
      <c r="H179" s="23"/>
      <c r="L179" s="23"/>
      <c r="M179" s="23"/>
      <c r="N179" s="55"/>
    </row>
    <row r="180" spans="1:14" outlineLevel="1" x14ac:dyDescent="0.25">
      <c r="A180" s="25" t="s">
        <v>231</v>
      </c>
      <c r="B180" s="65" t="s">
        <v>2937</v>
      </c>
      <c r="C180" s="106"/>
      <c r="E180" s="53"/>
      <c r="F180" s="113" t="str">
        <f t="shared" ref="F180:F187" si="14">IF($C$179=0,"",IF(C180="","",C180/$C$179))</f>
        <v/>
      </c>
      <c r="G180" s="51"/>
      <c r="H180" s="23"/>
      <c r="L180" s="23"/>
      <c r="M180" s="23"/>
      <c r="N180" s="55"/>
    </row>
    <row r="181" spans="1:14" s="65" customFormat="1" ht="30" outlineLevel="1" x14ac:dyDescent="0.25">
      <c r="A181" s="25" t="s">
        <v>232</v>
      </c>
      <c r="B181" s="65" t="s">
        <v>2938</v>
      </c>
      <c r="C181" s="117"/>
      <c r="F181" s="113" t="str">
        <f t="shared" si="14"/>
        <v/>
      </c>
    </row>
    <row r="182" spans="1:14" ht="30" outlineLevel="1" x14ac:dyDescent="0.25">
      <c r="A182" s="25" t="s">
        <v>233</v>
      </c>
      <c r="B182" s="65" t="s">
        <v>2939</v>
      </c>
      <c r="C182" s="106"/>
      <c r="E182" s="53"/>
      <c r="F182" s="113" t="str">
        <f t="shared" si="14"/>
        <v/>
      </c>
      <c r="G182" s="51"/>
      <c r="H182" s="23"/>
      <c r="L182" s="23"/>
      <c r="M182" s="23"/>
      <c r="N182" s="55"/>
    </row>
    <row r="183" spans="1:14" outlineLevel="1" x14ac:dyDescent="0.25">
      <c r="A183" s="25" t="s">
        <v>234</v>
      </c>
      <c r="B183" s="65" t="s">
        <v>2940</v>
      </c>
      <c r="C183" s="106"/>
      <c r="E183" s="53"/>
      <c r="F183" s="113" t="str">
        <f t="shared" si="14"/>
        <v/>
      </c>
      <c r="G183" s="51"/>
      <c r="H183" s="23"/>
      <c r="L183" s="23"/>
      <c r="M183" s="23"/>
      <c r="N183" s="55"/>
    </row>
    <row r="184" spans="1:14" s="65" customFormat="1" outlineLevel="1" x14ac:dyDescent="0.25">
      <c r="A184" s="25" t="s">
        <v>235</v>
      </c>
      <c r="B184" s="65" t="s">
        <v>2941</v>
      </c>
      <c r="C184" s="117"/>
      <c r="F184" s="113" t="str">
        <f t="shared" si="14"/>
        <v/>
      </c>
    </row>
    <row r="185" spans="1:14" outlineLevel="1" x14ac:dyDescent="0.25">
      <c r="A185" s="25" t="s">
        <v>236</v>
      </c>
      <c r="B185" s="65" t="s">
        <v>2942</v>
      </c>
      <c r="C185" s="106"/>
      <c r="E185" s="53"/>
      <c r="F185" s="113" t="str">
        <f t="shared" si="14"/>
        <v/>
      </c>
      <c r="G185" s="51"/>
      <c r="H185" s="23"/>
      <c r="L185" s="23"/>
      <c r="M185" s="23"/>
      <c r="N185" s="55"/>
    </row>
    <row r="186" spans="1:14" outlineLevel="1" x14ac:dyDescent="0.25">
      <c r="A186" s="25" t="s">
        <v>237</v>
      </c>
      <c r="B186" s="65" t="s">
        <v>2943</v>
      </c>
      <c r="C186" s="106"/>
      <c r="E186" s="53"/>
      <c r="F186" s="113" t="str">
        <f t="shared" si="14"/>
        <v/>
      </c>
      <c r="G186" s="51"/>
      <c r="H186" s="23"/>
      <c r="L186" s="23"/>
      <c r="M186" s="23"/>
      <c r="N186" s="55"/>
    </row>
    <row r="187" spans="1:14" outlineLevel="1" x14ac:dyDescent="0.25">
      <c r="A187" s="25" t="s">
        <v>238</v>
      </c>
      <c r="B187" s="65" t="s">
        <v>2944</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37.389441920000003</v>
      </c>
      <c r="E193" s="50"/>
      <c r="F193" s="113">
        <f t="shared" ref="F193:F206" si="15">IF($C$208=0,"",IF(C193="[for completion]","",C193/$C$208))</f>
        <v>1</v>
      </c>
      <c r="G193" s="51"/>
      <c r="H193" s="23"/>
      <c r="L193" s="23"/>
      <c r="M193" s="23"/>
      <c r="N193" s="55"/>
    </row>
    <row r="194" spans="1:14" x14ac:dyDescent="0.25">
      <c r="A194" s="25" t="s">
        <v>246</v>
      </c>
      <c r="B194" s="42" t="s">
        <v>247</v>
      </c>
      <c r="C194" s="106">
        <v>0</v>
      </c>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37.389441920000003</v>
      </c>
      <c r="E207" s="53"/>
      <c r="F207" s="113">
        <f>SUM(F193:F196)</f>
        <v>1</v>
      </c>
      <c r="G207" s="53"/>
      <c r="H207" s="23"/>
      <c r="L207" s="23"/>
      <c r="M207" s="23"/>
      <c r="N207" s="55"/>
    </row>
    <row r="208" spans="1:14" x14ac:dyDescent="0.25">
      <c r="A208" s="25" t="s">
        <v>272</v>
      </c>
      <c r="B208" s="59" t="s">
        <v>91</v>
      </c>
      <c r="C208" s="108">
        <f>SUM(C193:C206)</f>
        <v>37.389441920000003</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2935</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2917</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2935</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str">
        <f>ROW('C. HTT Harmonised Glossary'!B18)&amp;" for Harmonised Glossary"</f>
        <v>18 for Harmonised Glossary</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2945</v>
      </c>
      <c r="C323" s="40" t="s">
        <v>2946</v>
      </c>
      <c r="H323" s="23"/>
      <c r="I323" s="55"/>
      <c r="J323" s="55"/>
      <c r="K323" s="55"/>
      <c r="L323" s="55"/>
      <c r="M323" s="55"/>
      <c r="N323" s="55"/>
    </row>
    <row r="324" spans="1:14" outlineLevel="1" x14ac:dyDescent="0.25">
      <c r="A324" s="25" t="s">
        <v>336</v>
      </c>
      <c r="B324" s="40" t="s">
        <v>2947</v>
      </c>
      <c r="C324" s="25" t="s">
        <v>2933</v>
      </c>
      <c r="H324" s="23"/>
      <c r="I324" s="55"/>
      <c r="J324" s="55"/>
      <c r="K324" s="55"/>
      <c r="L324" s="55"/>
      <c r="M324" s="55"/>
      <c r="N324" s="55"/>
    </row>
    <row r="325" spans="1:14" outlineLevel="1" x14ac:dyDescent="0.25">
      <c r="A325" s="25" t="s">
        <v>338</v>
      </c>
      <c r="B325" s="40" t="s">
        <v>2948</v>
      </c>
      <c r="C325" s="25" t="s">
        <v>2933</v>
      </c>
      <c r="H325" s="23"/>
      <c r="I325" s="55"/>
      <c r="J325" s="55"/>
      <c r="K325" s="55"/>
      <c r="L325" s="55"/>
      <c r="M325" s="55"/>
      <c r="N325" s="55"/>
    </row>
    <row r="326" spans="1:14" outlineLevel="1" x14ac:dyDescent="0.25">
      <c r="A326" s="25" t="s">
        <v>339</v>
      </c>
      <c r="B326" s="40" t="s">
        <v>2949</v>
      </c>
      <c r="C326" s="25" t="s">
        <v>2933</v>
      </c>
      <c r="H326" s="23"/>
      <c r="I326" s="55"/>
      <c r="J326" s="55"/>
      <c r="K326" s="55"/>
      <c r="L326" s="55"/>
      <c r="M326" s="55"/>
      <c r="N326" s="55"/>
    </row>
    <row r="327" spans="1:14" outlineLevel="1" x14ac:dyDescent="0.25">
      <c r="A327" s="25" t="s">
        <v>340</v>
      </c>
      <c r="B327" s="40" t="s">
        <v>1327</v>
      </c>
      <c r="C327" s="25" t="s">
        <v>2933</v>
      </c>
      <c r="H327" s="23"/>
      <c r="I327" s="55"/>
      <c r="J327" s="55"/>
      <c r="K327" s="55"/>
      <c r="L327" s="55"/>
      <c r="M327" s="55"/>
      <c r="N327" s="55"/>
    </row>
    <row r="328" spans="1:14" outlineLevel="1" x14ac:dyDescent="0.25">
      <c r="A328" s="25" t="s">
        <v>341</v>
      </c>
      <c r="B328" s="40" t="s">
        <v>2950</v>
      </c>
      <c r="C328" s="25" t="s">
        <v>2933</v>
      </c>
      <c r="H328" s="23"/>
      <c r="I328" s="55"/>
      <c r="J328" s="55"/>
      <c r="K328" s="55"/>
      <c r="L328" s="55"/>
      <c r="M328" s="55"/>
      <c r="N328" s="55"/>
    </row>
    <row r="329" spans="1:14" outlineLevel="1" x14ac:dyDescent="0.25">
      <c r="A329" s="25" t="s">
        <v>342</v>
      </c>
      <c r="B329" s="40" t="s">
        <v>2951</v>
      </c>
      <c r="C329" s="25" t="s">
        <v>2952</v>
      </c>
      <c r="H329" s="23"/>
      <c r="I329" s="55"/>
      <c r="J329" s="55"/>
      <c r="K329" s="55"/>
      <c r="L329" s="55"/>
      <c r="M329" s="55"/>
      <c r="N329" s="55"/>
    </row>
    <row r="330" spans="1:14" outlineLevel="1" x14ac:dyDescent="0.25">
      <c r="A330" s="25" t="s">
        <v>344</v>
      </c>
      <c r="B330" s="54" t="s">
        <v>2953</v>
      </c>
      <c r="C330" s="25" t="s">
        <v>2952</v>
      </c>
      <c r="H330" s="23"/>
      <c r="I330" s="55"/>
      <c r="J330" s="55"/>
      <c r="K330" s="55"/>
      <c r="L330" s="55"/>
      <c r="M330" s="55"/>
      <c r="N330" s="55"/>
    </row>
    <row r="331" spans="1:14" outlineLevel="1" x14ac:dyDescent="0.25">
      <c r="A331" s="25" t="s">
        <v>346</v>
      </c>
      <c r="B331" s="54" t="s">
        <v>2954</v>
      </c>
      <c r="C331" s="25" t="s">
        <v>2955</v>
      </c>
      <c r="H331" s="23"/>
      <c r="I331" s="55"/>
      <c r="J331" s="55"/>
      <c r="K331" s="55"/>
      <c r="L331" s="55"/>
      <c r="M331" s="55"/>
      <c r="N331" s="55"/>
    </row>
    <row r="332" spans="1:14" outlineLevel="1" x14ac:dyDescent="0.25">
      <c r="A332" s="25" t="s">
        <v>347</v>
      </c>
      <c r="B332" s="54" t="s">
        <v>337</v>
      </c>
      <c r="C332" s="25" t="s">
        <v>2955</v>
      </c>
      <c r="H332" s="23"/>
      <c r="I332" s="55"/>
      <c r="J332" s="55"/>
      <c r="K332" s="55"/>
      <c r="L332" s="55"/>
      <c r="M332" s="55"/>
      <c r="N332" s="55"/>
    </row>
    <row r="333" spans="1:14" outlineLevel="1" x14ac:dyDescent="0.25">
      <c r="A333" s="25" t="s">
        <v>348</v>
      </c>
      <c r="B333" s="54" t="s">
        <v>2956</v>
      </c>
      <c r="C333" s="25" t="s">
        <v>2957</v>
      </c>
      <c r="H333" s="23"/>
      <c r="I333" s="55"/>
      <c r="J333" s="55"/>
      <c r="K333" s="55"/>
      <c r="L333" s="55"/>
      <c r="M333" s="55"/>
      <c r="N333" s="55"/>
    </row>
    <row r="334" spans="1:14" outlineLevel="1" x14ac:dyDescent="0.25">
      <c r="A334" s="25" t="s">
        <v>349</v>
      </c>
      <c r="B334" s="54" t="s">
        <v>2958</v>
      </c>
      <c r="C334" s="25" t="s">
        <v>2957</v>
      </c>
      <c r="H334" s="23"/>
      <c r="I334" s="55"/>
      <c r="J334" s="55"/>
      <c r="K334" s="55"/>
      <c r="L334" s="55"/>
      <c r="M334" s="55"/>
      <c r="N334" s="55"/>
    </row>
    <row r="335" spans="1:14" outlineLevel="1" x14ac:dyDescent="0.25">
      <c r="A335" s="25" t="s">
        <v>350</v>
      </c>
      <c r="B335" s="54" t="s">
        <v>2959</v>
      </c>
      <c r="C335" s="25" t="s">
        <v>2960</v>
      </c>
      <c r="H335" s="23"/>
      <c r="I335" s="55"/>
      <c r="J335" s="55"/>
      <c r="K335" s="55"/>
      <c r="L335" s="55"/>
      <c r="M335" s="55"/>
      <c r="N335" s="55"/>
    </row>
    <row r="336" spans="1:14" outlineLevel="1" x14ac:dyDescent="0.25">
      <c r="A336" s="25" t="s">
        <v>351</v>
      </c>
      <c r="B336" s="54" t="s">
        <v>2961</v>
      </c>
      <c r="C336" s="25" t="s">
        <v>2960</v>
      </c>
      <c r="H336" s="23"/>
      <c r="I336" s="55"/>
      <c r="J336" s="55"/>
      <c r="K336" s="55"/>
      <c r="L336" s="55"/>
      <c r="M336" s="55"/>
      <c r="N336" s="55"/>
    </row>
    <row r="337" spans="1:14" outlineLevel="1" x14ac:dyDescent="0.25">
      <c r="A337" s="25" t="s">
        <v>352</v>
      </c>
      <c r="B337" s="54" t="s">
        <v>343</v>
      </c>
      <c r="C337" s="25" t="s">
        <v>2962</v>
      </c>
      <c r="H337" s="23"/>
      <c r="I337" s="55"/>
      <c r="J337" s="55"/>
      <c r="K337" s="55"/>
      <c r="L337" s="55"/>
      <c r="M337" s="55"/>
      <c r="N337" s="55"/>
    </row>
    <row r="338" spans="1:14" outlineLevel="1" x14ac:dyDescent="0.25">
      <c r="A338" s="25" t="s">
        <v>353</v>
      </c>
      <c r="B338" s="54" t="s">
        <v>2963</v>
      </c>
      <c r="C338" s="25" t="s">
        <v>2964</v>
      </c>
      <c r="H338" s="23"/>
      <c r="I338" s="55"/>
      <c r="J338" s="55"/>
      <c r="K338" s="55"/>
      <c r="L338" s="55"/>
      <c r="M338" s="55"/>
      <c r="N338" s="55"/>
    </row>
    <row r="339" spans="1:14" outlineLevel="1" x14ac:dyDescent="0.25">
      <c r="A339" s="25" t="s">
        <v>354</v>
      </c>
      <c r="B339" s="54" t="s">
        <v>2965</v>
      </c>
      <c r="C339" s="25" t="s">
        <v>2964</v>
      </c>
      <c r="H339" s="23"/>
      <c r="I339" s="55"/>
      <c r="J339" s="55"/>
      <c r="K339" s="55"/>
      <c r="L339" s="55"/>
      <c r="M339" s="55"/>
      <c r="N339" s="55"/>
    </row>
    <row r="340" spans="1:14" outlineLevel="1" x14ac:dyDescent="0.25">
      <c r="A340" s="25" t="s">
        <v>355</v>
      </c>
      <c r="B340" s="54" t="s">
        <v>2966</v>
      </c>
      <c r="C340" s="25" t="s">
        <v>2967</v>
      </c>
      <c r="H340" s="23"/>
      <c r="I340" s="55"/>
      <c r="J340" s="55"/>
      <c r="K340" s="55"/>
      <c r="L340" s="55"/>
      <c r="M340" s="55"/>
      <c r="N340" s="55"/>
    </row>
    <row r="341" spans="1:14" outlineLevel="1" x14ac:dyDescent="0.25">
      <c r="A341" s="25" t="s">
        <v>356</v>
      </c>
      <c r="B341" s="54" t="s">
        <v>2968</v>
      </c>
      <c r="C341" s="25" t="s">
        <v>2969</v>
      </c>
      <c r="H341" s="23"/>
      <c r="I341" s="55"/>
      <c r="J341" s="55"/>
      <c r="K341" s="55"/>
      <c r="L341" s="55"/>
      <c r="M341" s="55"/>
      <c r="N341" s="55"/>
    </row>
    <row r="342" spans="1:14" ht="30" outlineLevel="1" x14ac:dyDescent="0.25">
      <c r="A342" s="25" t="s">
        <v>357</v>
      </c>
      <c r="B342" s="54" t="s">
        <v>2970</v>
      </c>
      <c r="C342" s="25" t="s">
        <v>2971</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990A5067-35B4-44B6-8962-8CB640B54841}"/>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topLeftCell="A221" zoomScale="85" zoomScaleNormal="80" zoomScaleSheetLayoutView="85" workbookViewId="0">
      <selection activeCell="C352" sqref="C35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2931</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3118.49974329</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3118.49974329</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19111</v>
      </c>
      <c r="D28" s="107" t="str">
        <f>IF(C28="","","ND2")</f>
        <v>ND2</v>
      </c>
      <c r="F28" s="107">
        <f>IF(C28=0,"",IF(C28="","",C28))</f>
        <v>19111</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2.7000000000000001E-3</v>
      </c>
      <c r="D36" s="101" t="str">
        <f>IF(C36="","","ND2")</f>
        <v>ND2</v>
      </c>
      <c r="E36" s="121"/>
      <c r="F36" s="101">
        <f>IF(C36=0,"",C36)</f>
        <v>2.7000000000000001E-3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2972</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2973</v>
      </c>
      <c r="C99" s="101">
        <v>3.851483E-2</v>
      </c>
      <c r="D99" s="101" t="str">
        <f t="shared" ref="D99:D111" si="1">IF(C99="","","ND2")</f>
        <v>ND2</v>
      </c>
      <c r="E99" s="101"/>
      <c r="F99" s="101">
        <f t="shared" ref="F99:F111" si="2">IF(C99="","",C99)</f>
        <v>3.851483E-2</v>
      </c>
      <c r="G99" s="25"/>
    </row>
    <row r="100" spans="1:7" x14ac:dyDescent="0.25">
      <c r="A100" s="25" t="s">
        <v>513</v>
      </c>
      <c r="B100" s="42" t="s">
        <v>2974</v>
      </c>
      <c r="C100" s="101">
        <v>4.5868409999999998E-2</v>
      </c>
      <c r="D100" s="101" t="str">
        <f t="shared" si="1"/>
        <v>ND2</v>
      </c>
      <c r="E100" s="101"/>
      <c r="F100" s="101">
        <f t="shared" si="2"/>
        <v>4.5868409999999998E-2</v>
      </c>
      <c r="G100" s="25"/>
    </row>
    <row r="101" spans="1:7" x14ac:dyDescent="0.25">
      <c r="A101" s="25" t="s">
        <v>514</v>
      </c>
      <c r="B101" s="42" t="s">
        <v>2975</v>
      </c>
      <c r="C101" s="101">
        <v>3.5548940000000001E-2</v>
      </c>
      <c r="D101" s="101" t="str">
        <f t="shared" si="1"/>
        <v>ND2</v>
      </c>
      <c r="E101" s="101"/>
      <c r="F101" s="101">
        <f t="shared" si="2"/>
        <v>3.5548940000000001E-2</v>
      </c>
      <c r="G101" s="25"/>
    </row>
    <row r="102" spans="1:7" x14ac:dyDescent="0.25">
      <c r="A102" s="25" t="s">
        <v>515</v>
      </c>
      <c r="B102" s="42" t="s">
        <v>2976</v>
      </c>
      <c r="C102" s="101">
        <v>8.1566630000000001E-2</v>
      </c>
      <c r="D102" s="101" t="str">
        <f t="shared" si="1"/>
        <v>ND2</v>
      </c>
      <c r="E102" s="101"/>
      <c r="F102" s="101">
        <f t="shared" si="2"/>
        <v>8.1566630000000001E-2</v>
      </c>
      <c r="G102" s="25"/>
    </row>
    <row r="103" spans="1:7" x14ac:dyDescent="0.25">
      <c r="A103" s="25" t="s">
        <v>516</v>
      </c>
      <c r="B103" s="42" t="s">
        <v>2977</v>
      </c>
      <c r="C103" s="101">
        <v>0.13733993999999999</v>
      </c>
      <c r="D103" s="101" t="str">
        <f t="shared" si="1"/>
        <v>ND2</v>
      </c>
      <c r="E103" s="101"/>
      <c r="F103" s="101">
        <f t="shared" si="2"/>
        <v>0.13733993999999999</v>
      </c>
      <c r="G103" s="25"/>
    </row>
    <row r="104" spans="1:7" x14ac:dyDescent="0.25">
      <c r="A104" s="25" t="s">
        <v>517</v>
      </c>
      <c r="B104" s="42" t="s">
        <v>2978</v>
      </c>
      <c r="C104" s="101">
        <v>0.13081834000000001</v>
      </c>
      <c r="D104" s="101" t="str">
        <f t="shared" si="1"/>
        <v>ND2</v>
      </c>
      <c r="E104" s="101"/>
      <c r="F104" s="101">
        <f t="shared" si="2"/>
        <v>0.13081834000000001</v>
      </c>
      <c r="G104" s="25"/>
    </row>
    <row r="105" spans="1:7" x14ac:dyDescent="0.25">
      <c r="A105" s="25" t="s">
        <v>518</v>
      </c>
      <c r="B105" s="42" t="s">
        <v>2979</v>
      </c>
      <c r="C105" s="101">
        <v>0.20182290999999999</v>
      </c>
      <c r="D105" s="101" t="str">
        <f t="shared" si="1"/>
        <v>ND2</v>
      </c>
      <c r="E105" s="101"/>
      <c r="F105" s="101">
        <f t="shared" si="2"/>
        <v>0.20182290999999999</v>
      </c>
      <c r="G105" s="25"/>
    </row>
    <row r="106" spans="1:7" x14ac:dyDescent="0.25">
      <c r="A106" s="25" t="s">
        <v>519</v>
      </c>
      <c r="B106" s="42" t="s">
        <v>2980</v>
      </c>
      <c r="C106" s="101">
        <v>2.8703469999999998E-2</v>
      </c>
      <c r="D106" s="101" t="str">
        <f t="shared" si="1"/>
        <v>ND2</v>
      </c>
      <c r="E106" s="101"/>
      <c r="F106" s="101">
        <f t="shared" si="2"/>
        <v>2.8703469999999998E-2</v>
      </c>
      <c r="G106" s="25"/>
    </row>
    <row r="107" spans="1:7" x14ac:dyDescent="0.25">
      <c r="A107" s="25" t="s">
        <v>520</v>
      </c>
      <c r="B107" s="42" t="s">
        <v>2981</v>
      </c>
      <c r="C107" s="101">
        <v>0.14368508999999999</v>
      </c>
      <c r="D107" s="101" t="str">
        <f t="shared" si="1"/>
        <v>ND2</v>
      </c>
      <c r="E107" s="101"/>
      <c r="F107" s="101">
        <f t="shared" si="2"/>
        <v>0.14368508999999999</v>
      </c>
      <c r="G107" s="25"/>
    </row>
    <row r="108" spans="1:7" x14ac:dyDescent="0.25">
      <c r="A108" s="25" t="s">
        <v>521</v>
      </c>
      <c r="B108" s="42" t="s">
        <v>2982</v>
      </c>
      <c r="C108" s="101">
        <v>7.6684730000000007E-2</v>
      </c>
      <c r="D108" s="101" t="str">
        <f t="shared" si="1"/>
        <v>ND2</v>
      </c>
      <c r="E108" s="101"/>
      <c r="F108" s="101">
        <f t="shared" si="2"/>
        <v>7.6684730000000007E-2</v>
      </c>
      <c r="G108" s="25"/>
    </row>
    <row r="109" spans="1:7" x14ac:dyDescent="0.25">
      <c r="A109" s="25" t="s">
        <v>522</v>
      </c>
      <c r="B109" s="42" t="s">
        <v>2983</v>
      </c>
      <c r="C109" s="101">
        <v>5.978994E-2</v>
      </c>
      <c r="D109" s="101" t="str">
        <f t="shared" si="1"/>
        <v>ND2</v>
      </c>
      <c r="E109" s="101"/>
      <c r="F109" s="101">
        <f t="shared" si="2"/>
        <v>5.978994E-2</v>
      </c>
      <c r="G109" s="25"/>
    </row>
    <row r="110" spans="1:7" x14ac:dyDescent="0.25">
      <c r="A110" s="25" t="s">
        <v>523</v>
      </c>
      <c r="B110" s="42" t="s">
        <v>2984</v>
      </c>
      <c r="C110" s="101">
        <v>1.965677E-2</v>
      </c>
      <c r="D110" s="101" t="str">
        <f t="shared" si="1"/>
        <v>ND2</v>
      </c>
      <c r="E110" s="101"/>
      <c r="F110" s="101">
        <f t="shared" si="2"/>
        <v>1.965677E-2</v>
      </c>
      <c r="G110" s="25"/>
    </row>
    <row r="111" spans="1:7" x14ac:dyDescent="0.25">
      <c r="A111" s="25" t="s">
        <v>524</v>
      </c>
      <c r="B111" s="42" t="s">
        <v>2985</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2986</v>
      </c>
      <c r="C150" s="101">
        <v>0.98355943999999995</v>
      </c>
      <c r="D150" s="101" t="str">
        <f>IF(C150="","","ND2")</f>
        <v>ND2</v>
      </c>
      <c r="E150" s="102"/>
      <c r="F150" s="101">
        <f>IF(C150="","",C150)</f>
        <v>0.98355943999999995</v>
      </c>
    </row>
    <row r="151" spans="1:7" x14ac:dyDescent="0.25">
      <c r="A151" s="25" t="s">
        <v>546</v>
      </c>
      <c r="B151" s="25" t="s">
        <v>2987</v>
      </c>
      <c r="C151" s="101">
        <v>1.644056E-2</v>
      </c>
      <c r="D151" s="101" t="str">
        <f>IF(C151="","","ND2")</f>
        <v>ND2</v>
      </c>
      <c r="E151" s="102"/>
      <c r="F151" s="101">
        <f>IF(C151="","",C151)</f>
        <v>1.644056E-2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2988</v>
      </c>
      <c r="C160" s="126">
        <v>0.35550219999999999</v>
      </c>
      <c r="D160" s="126" t="str">
        <f>IF(C160="","","ND2")</f>
        <v>ND2</v>
      </c>
      <c r="E160" s="102"/>
      <c r="F160" s="126">
        <f>IF(C160="","",C160)</f>
        <v>0.35550219999999999</v>
      </c>
    </row>
    <row r="161" spans="1:7" x14ac:dyDescent="0.25">
      <c r="A161" s="25" t="s">
        <v>558</v>
      </c>
      <c r="B161" s="121" t="s">
        <v>559</v>
      </c>
      <c r="C161" s="126">
        <v>0.64449780000000001</v>
      </c>
      <c r="D161" s="126" t="str">
        <f>IF(C161="","","ND2")</f>
        <v>ND2</v>
      </c>
      <c r="E161" s="102"/>
      <c r="F161" s="126">
        <f>IF(C161="","",C161)</f>
        <v>0.64449780000000001</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2989</v>
      </c>
      <c r="C170" s="101">
        <v>3.5295960000000001E-2</v>
      </c>
      <c r="D170" s="101" t="str">
        <f>IF(C170="","","ND2")</f>
        <v>ND2</v>
      </c>
      <c r="E170" s="102"/>
      <c r="F170" s="101">
        <f>IF(C170="","",C170)</f>
        <v>3.5295960000000001E-2</v>
      </c>
    </row>
    <row r="171" spans="1:7" x14ac:dyDescent="0.25">
      <c r="A171" s="25" t="s">
        <v>570</v>
      </c>
      <c r="B171" s="21" t="s">
        <v>2990</v>
      </c>
      <c r="C171" s="101">
        <v>0.12906333</v>
      </c>
      <c r="D171" s="101" t="str">
        <f>IF(C171="","","ND2")</f>
        <v>ND2</v>
      </c>
      <c r="E171" s="102"/>
      <c r="F171" s="101">
        <f>IF(C171="","",C171)</f>
        <v>0.12906333</v>
      </c>
    </row>
    <row r="172" spans="1:7" x14ac:dyDescent="0.25">
      <c r="A172" s="25" t="s">
        <v>572</v>
      </c>
      <c r="B172" s="21" t="s">
        <v>2991</v>
      </c>
      <c r="C172" s="101">
        <v>0.11587201</v>
      </c>
      <c r="D172" s="101" t="str">
        <f>IF(C172="","","ND2")</f>
        <v>ND2</v>
      </c>
      <c r="E172" s="101"/>
      <c r="F172" s="101">
        <f>IF(C172="","",C172)</f>
        <v>0.11587201</v>
      </c>
    </row>
    <row r="173" spans="1:7" x14ac:dyDescent="0.25">
      <c r="A173" s="25" t="s">
        <v>574</v>
      </c>
      <c r="B173" s="21" t="s">
        <v>2992</v>
      </c>
      <c r="C173" s="101">
        <v>6.2199129999999998E-2</v>
      </c>
      <c r="D173" s="101" t="str">
        <f>IF(C173="","","ND2")</f>
        <v>ND2</v>
      </c>
      <c r="E173" s="101"/>
      <c r="F173" s="101">
        <f>IF(C173="","",C173)</f>
        <v>6.2199129999999998E-2</v>
      </c>
    </row>
    <row r="174" spans="1:7" x14ac:dyDescent="0.25">
      <c r="A174" s="25" t="s">
        <v>576</v>
      </c>
      <c r="B174" s="21" t="s">
        <v>2918</v>
      </c>
      <c r="C174" s="101">
        <v>0.65756957999999999</v>
      </c>
      <c r="D174" s="101" t="str">
        <f>IF(C174="","","ND2")</f>
        <v>ND2</v>
      </c>
      <c r="E174" s="101"/>
      <c r="F174" s="101">
        <f>IF(C174="","",C174)</f>
        <v>0.65756957999999999</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3.3703999999999999E-4</v>
      </c>
      <c r="D180" s="158" t="str">
        <f>IF(C180="","","ND2")</f>
        <v>ND2</v>
      </c>
      <c r="E180" s="102"/>
      <c r="F180" s="158">
        <f>IF(C180="","",C180)</f>
        <v>3.3703999999999999E-4</v>
      </c>
    </row>
    <row r="181" spans="1:7" outlineLevel="1" x14ac:dyDescent="0.25">
      <c r="A181" s="25" t="s">
        <v>2542</v>
      </c>
      <c r="B181" s="95" t="s">
        <v>2993</v>
      </c>
      <c r="C181" s="158">
        <v>0.99966295999999999</v>
      </c>
      <c r="D181" s="158" t="str">
        <f>IF(C181="","","ND2")</f>
        <v>ND2</v>
      </c>
      <c r="E181" s="102"/>
      <c r="F181" s="158">
        <f>IF(C181="","",C181)</f>
        <v>0.99966295999999999</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163.1782608597143</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2994</v>
      </c>
      <c r="C190" s="106">
        <v>11.77211095</v>
      </c>
      <c r="D190" s="107">
        <v>692</v>
      </c>
      <c r="E190" s="39"/>
      <c r="F190" s="113">
        <f t="shared" ref="F190:F213" si="3">IF($C$214=0,"",IF(C190="[for completion]","",IF(C190="","",C190/$C$214)))</f>
        <v>3.7749276636401081E-3</v>
      </c>
      <c r="G190" s="113">
        <f t="shared" ref="G190:G213" si="4">IF($D$214=0,"",IF(D190="[for completion]","",IF(D190="","",D190/$D$214)))</f>
        <v>3.6209512846004918E-2</v>
      </c>
    </row>
    <row r="191" spans="1:7" x14ac:dyDescent="0.25">
      <c r="A191" s="25" t="s">
        <v>596</v>
      </c>
      <c r="B191" s="42" t="s">
        <v>2995</v>
      </c>
      <c r="C191" s="106">
        <v>59.33055675</v>
      </c>
      <c r="D191" s="107">
        <v>1565</v>
      </c>
      <c r="E191" s="39"/>
      <c r="F191" s="113">
        <f t="shared" si="3"/>
        <v>1.9025352455987882E-2</v>
      </c>
      <c r="G191" s="113">
        <f t="shared" si="4"/>
        <v>8.1890010988435985E-2</v>
      </c>
    </row>
    <row r="192" spans="1:7" x14ac:dyDescent="0.25">
      <c r="A192" s="25" t="s">
        <v>597</v>
      </c>
      <c r="B192" s="42" t="s">
        <v>2996</v>
      </c>
      <c r="C192" s="106">
        <v>87.186860359999997</v>
      </c>
      <c r="D192" s="107">
        <v>1390</v>
      </c>
      <c r="E192" s="39"/>
      <c r="F192" s="113">
        <f t="shared" si="3"/>
        <v>2.7957950148175519E-2</v>
      </c>
      <c r="G192" s="113">
        <f t="shared" si="4"/>
        <v>7.2732981005703523E-2</v>
      </c>
    </row>
    <row r="193" spans="1:7" x14ac:dyDescent="0.25">
      <c r="A193" s="25" t="s">
        <v>598</v>
      </c>
      <c r="B193" s="42" t="s">
        <v>2997</v>
      </c>
      <c r="C193" s="106">
        <v>150.04883457</v>
      </c>
      <c r="D193" s="107">
        <v>1692</v>
      </c>
      <c r="E193" s="39"/>
      <c r="F193" s="113">
        <f t="shared" si="3"/>
        <v>4.8115711695297193E-2</v>
      </c>
      <c r="G193" s="113">
        <f t="shared" si="4"/>
        <v>8.8535398461618967E-2</v>
      </c>
    </row>
    <row r="194" spans="1:7" x14ac:dyDescent="0.25">
      <c r="A194" s="25" t="s">
        <v>599</v>
      </c>
      <c r="B194" s="42" t="s">
        <v>2998</v>
      </c>
      <c r="C194" s="106">
        <v>551.95470690000002</v>
      </c>
      <c r="D194" s="107">
        <v>4380</v>
      </c>
      <c r="E194" s="39"/>
      <c r="F194" s="113">
        <f t="shared" si="3"/>
        <v>0.17699366757609244</v>
      </c>
      <c r="G194" s="113">
        <f t="shared" si="4"/>
        <v>0.22918737899638952</v>
      </c>
    </row>
    <row r="195" spans="1:7" x14ac:dyDescent="0.25">
      <c r="A195" s="25" t="s">
        <v>600</v>
      </c>
      <c r="B195" s="42" t="s">
        <v>2999</v>
      </c>
      <c r="C195" s="106">
        <v>733.49443600999996</v>
      </c>
      <c r="D195" s="107">
        <v>4215</v>
      </c>
      <c r="E195" s="39"/>
      <c r="F195" s="113">
        <f t="shared" si="3"/>
        <v>0.23520747038323214</v>
      </c>
      <c r="G195" s="113">
        <f t="shared" si="4"/>
        <v>0.22055360786981321</v>
      </c>
    </row>
    <row r="196" spans="1:7" x14ac:dyDescent="0.25">
      <c r="A196" s="25" t="s">
        <v>601</v>
      </c>
      <c r="B196" s="42" t="s">
        <v>3000</v>
      </c>
      <c r="C196" s="106">
        <v>503.08961127999999</v>
      </c>
      <c r="D196" s="107">
        <v>2268</v>
      </c>
      <c r="E196" s="39"/>
      <c r="F196" s="113">
        <f t="shared" si="3"/>
        <v>0.16132424328797382</v>
      </c>
      <c r="G196" s="113">
        <f t="shared" si="4"/>
        <v>0.11867510857621265</v>
      </c>
    </row>
    <row r="197" spans="1:7" x14ac:dyDescent="0.25">
      <c r="A197" s="25" t="s">
        <v>602</v>
      </c>
      <c r="B197" s="42" t="s">
        <v>3001</v>
      </c>
      <c r="C197" s="106">
        <v>302.62915133000001</v>
      </c>
      <c r="D197" s="107">
        <v>1109</v>
      </c>
      <c r="E197" s="39"/>
      <c r="F197" s="113">
        <f t="shared" si="3"/>
        <v>9.7043186224773537E-2</v>
      </c>
      <c r="G197" s="113">
        <f t="shared" si="4"/>
        <v>5.8029407147715976E-2</v>
      </c>
    </row>
    <row r="198" spans="1:7" x14ac:dyDescent="0.25">
      <c r="A198" s="25" t="s">
        <v>603</v>
      </c>
      <c r="B198" s="42" t="s">
        <v>3002</v>
      </c>
      <c r="C198" s="106">
        <v>217.17778698000001</v>
      </c>
      <c r="D198" s="107">
        <v>671</v>
      </c>
      <c r="E198" s="39"/>
      <c r="F198" s="113">
        <f t="shared" si="3"/>
        <v>6.9641752399465837E-2</v>
      </c>
      <c r="G198" s="113">
        <f t="shared" si="4"/>
        <v>3.5110669248077021E-2</v>
      </c>
    </row>
    <row r="199" spans="1:7" x14ac:dyDescent="0.25">
      <c r="A199" s="25" t="s">
        <v>604</v>
      </c>
      <c r="B199" s="42" t="s">
        <v>3003</v>
      </c>
      <c r="C199" s="106">
        <v>172.73393192</v>
      </c>
      <c r="D199" s="107">
        <v>462</v>
      </c>
      <c r="E199" s="42"/>
      <c r="F199" s="113">
        <f t="shared" si="3"/>
        <v>5.5390074118706389E-2</v>
      </c>
      <c r="G199" s="113">
        <f t="shared" si="4"/>
        <v>2.4174559154413688E-2</v>
      </c>
    </row>
    <row r="200" spans="1:7" x14ac:dyDescent="0.25">
      <c r="A200" s="25" t="s">
        <v>605</v>
      </c>
      <c r="B200" s="42" t="s">
        <v>3004</v>
      </c>
      <c r="C200" s="106">
        <v>119.52124085</v>
      </c>
      <c r="D200" s="107">
        <v>283</v>
      </c>
      <c r="E200" s="42"/>
      <c r="F200" s="113">
        <f t="shared" si="3"/>
        <v>3.8326519380728154E-2</v>
      </c>
      <c r="G200" s="113">
        <f t="shared" si="4"/>
        <v>1.4808225629218774E-2</v>
      </c>
    </row>
    <row r="201" spans="1:7" x14ac:dyDescent="0.25">
      <c r="A201" s="25" t="s">
        <v>606</v>
      </c>
      <c r="B201" s="42" t="s">
        <v>3005</v>
      </c>
      <c r="C201" s="106">
        <v>74.731300790000006</v>
      </c>
      <c r="D201" s="107">
        <v>158</v>
      </c>
      <c r="E201" s="42"/>
      <c r="F201" s="113">
        <f t="shared" si="3"/>
        <v>2.3963863056521813E-2</v>
      </c>
      <c r="G201" s="113">
        <f t="shared" si="4"/>
        <v>8.2674899272670195E-3</v>
      </c>
    </row>
    <row r="202" spans="1:7" x14ac:dyDescent="0.25">
      <c r="A202" s="25" t="s">
        <v>607</v>
      </c>
      <c r="B202" s="42" t="s">
        <v>3006</v>
      </c>
      <c r="C202" s="106">
        <v>48.659418649999999</v>
      </c>
      <c r="D202" s="107">
        <v>93</v>
      </c>
      <c r="E202" s="42"/>
      <c r="F202" s="113">
        <f t="shared" si="3"/>
        <v>1.5603470468355585E-2</v>
      </c>
      <c r="G202" s="113">
        <f t="shared" si="4"/>
        <v>4.8663073622521062E-3</v>
      </c>
    </row>
    <row r="203" spans="1:7" x14ac:dyDescent="0.25">
      <c r="A203" s="25" t="s">
        <v>608</v>
      </c>
      <c r="B203" s="42" t="s">
        <v>3007</v>
      </c>
      <c r="C203" s="106">
        <v>28.618269940000001</v>
      </c>
      <c r="D203" s="107">
        <v>50</v>
      </c>
      <c r="E203" s="42"/>
      <c r="F203" s="113">
        <f t="shared" si="3"/>
        <v>9.1769351597918922E-3</v>
      </c>
      <c r="G203" s="113">
        <f t="shared" si="4"/>
        <v>2.6162942807807024E-3</v>
      </c>
    </row>
    <row r="204" spans="1:7" x14ac:dyDescent="0.25">
      <c r="A204" s="25" t="s">
        <v>609</v>
      </c>
      <c r="B204" s="42" t="s">
        <v>3008</v>
      </c>
      <c r="C204" s="106">
        <v>21.267524519999998</v>
      </c>
      <c r="D204" s="107">
        <v>34</v>
      </c>
      <c r="E204" s="42"/>
      <c r="F204" s="113">
        <f t="shared" si="3"/>
        <v>6.819793577267661E-3</v>
      </c>
      <c r="G204" s="113">
        <f t="shared" si="4"/>
        <v>1.7790801109308775E-3</v>
      </c>
    </row>
    <row r="205" spans="1:7" x14ac:dyDescent="0.25">
      <c r="A205" s="25" t="s">
        <v>610</v>
      </c>
      <c r="B205" s="42" t="s">
        <v>3009</v>
      </c>
      <c r="C205" s="106">
        <v>12.79252088</v>
      </c>
      <c r="D205" s="107">
        <v>19</v>
      </c>
      <c r="F205" s="113">
        <f t="shared" si="3"/>
        <v>4.102139468674112E-3</v>
      </c>
      <c r="G205" s="113">
        <f t="shared" si="4"/>
        <v>9.9419182669666681E-4</v>
      </c>
    </row>
    <row r="206" spans="1:7" x14ac:dyDescent="0.25">
      <c r="A206" s="25" t="s">
        <v>611</v>
      </c>
      <c r="B206" s="42" t="s">
        <v>3010</v>
      </c>
      <c r="C206" s="106">
        <v>7.9426049599999997</v>
      </c>
      <c r="D206" s="107">
        <v>11</v>
      </c>
      <c r="E206" s="95"/>
      <c r="F206" s="113">
        <f t="shared" si="3"/>
        <v>2.5469314137639126E-3</v>
      </c>
      <c r="G206" s="113">
        <f t="shared" si="4"/>
        <v>5.7558474177175445E-4</v>
      </c>
    </row>
    <row r="207" spans="1:7" x14ac:dyDescent="0.25">
      <c r="A207" s="25" t="s">
        <v>612</v>
      </c>
      <c r="B207" s="42" t="s">
        <v>3011</v>
      </c>
      <c r="C207" s="106">
        <v>7.6904081599999996</v>
      </c>
      <c r="D207" s="107">
        <v>10</v>
      </c>
      <c r="E207" s="95"/>
      <c r="F207" s="113">
        <f t="shared" si="3"/>
        <v>2.4660602190355353E-3</v>
      </c>
      <c r="G207" s="113">
        <f t="shared" si="4"/>
        <v>5.2325885615614042E-4</v>
      </c>
    </row>
    <row r="208" spans="1:7" x14ac:dyDescent="0.25">
      <c r="A208" s="25" t="s">
        <v>613</v>
      </c>
      <c r="B208" s="42" t="s">
        <v>3012</v>
      </c>
      <c r="C208" s="106">
        <v>2.50458794</v>
      </c>
      <c r="D208" s="107">
        <v>3</v>
      </c>
      <c r="E208" s="95"/>
      <c r="F208" s="113">
        <f t="shared" si="3"/>
        <v>8.0313873534511597E-4</v>
      </c>
      <c r="G208" s="113">
        <f t="shared" si="4"/>
        <v>1.5697765684684212E-4</v>
      </c>
    </row>
    <row r="209" spans="1:7" x14ac:dyDescent="0.25">
      <c r="A209" s="25" t="s">
        <v>614</v>
      </c>
      <c r="B209" s="42" t="s">
        <v>3013</v>
      </c>
      <c r="C209" s="106">
        <v>2.5751516099999998</v>
      </c>
      <c r="D209" s="107">
        <v>3</v>
      </c>
      <c r="E209" s="95"/>
      <c r="F209" s="113">
        <f t="shared" si="3"/>
        <v>8.2576617668187727E-4</v>
      </c>
      <c r="G209" s="113">
        <f t="shared" si="4"/>
        <v>1.5697765684684212E-4</v>
      </c>
    </row>
    <row r="210" spans="1:7" x14ac:dyDescent="0.25">
      <c r="A210" s="25" t="s">
        <v>615</v>
      </c>
      <c r="B210" s="42" t="s">
        <v>3014</v>
      </c>
      <c r="C210" s="106">
        <v>2.77872794</v>
      </c>
      <c r="D210" s="107">
        <v>3</v>
      </c>
      <c r="E210" s="95"/>
      <c r="F210" s="113">
        <f t="shared" si="3"/>
        <v>8.9104639048918335E-4</v>
      </c>
      <c r="G210" s="113">
        <f t="shared" si="4"/>
        <v>1.5697765684684212E-4</v>
      </c>
    </row>
    <row r="211" spans="1:7" x14ac:dyDescent="0.25">
      <c r="A211" s="25" t="s">
        <v>616</v>
      </c>
      <c r="B211" s="42" t="s">
        <v>3015</v>
      </c>
      <c r="C211" s="106">
        <v>0</v>
      </c>
      <c r="D211" s="107">
        <v>0</v>
      </c>
      <c r="E211" s="95"/>
      <c r="F211" s="113">
        <f t="shared" si="3"/>
        <v>0</v>
      </c>
      <c r="G211" s="113">
        <f t="shared" si="4"/>
        <v>0</v>
      </c>
    </row>
    <row r="212" spans="1:7" x14ac:dyDescent="0.25">
      <c r="A212" s="25" t="s">
        <v>617</v>
      </c>
      <c r="B212" s="42" t="s">
        <v>3016</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3118.4997432900009</v>
      </c>
      <c r="D214" s="50">
        <f>SUM(D190:D213)</f>
        <v>19111</v>
      </c>
      <c r="E214" s="95"/>
      <c r="F214" s="122">
        <f>SUM(F190:F213)</f>
        <v>0.99999999999999967</v>
      </c>
      <c r="G214" s="122">
        <f>SUM(G190:G213)</f>
        <v>1</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0.66267626000000002</v>
      </c>
      <c r="F216" s="121"/>
      <c r="G216" s="121"/>
    </row>
    <row r="217" spans="1:7" x14ac:dyDescent="0.25">
      <c r="F217" s="121"/>
      <c r="G217" s="121"/>
    </row>
    <row r="218" spans="1:7" x14ac:dyDescent="0.25">
      <c r="B218" s="42" t="s">
        <v>623</v>
      </c>
      <c r="F218" s="121"/>
      <c r="G218" s="121"/>
    </row>
    <row r="219" spans="1:7" x14ac:dyDescent="0.25">
      <c r="A219" s="25" t="s">
        <v>624</v>
      </c>
      <c r="B219" s="25" t="s">
        <v>3017</v>
      </c>
      <c r="C219" s="106">
        <v>259.54120080000001</v>
      </c>
      <c r="D219" s="107">
        <v>3059</v>
      </c>
      <c r="F219" s="113">
        <f t="shared" ref="F219:F226" si="5">IF($C$227=0,"",IF(C219="[for completion]","",C219/$C$227))</f>
        <v>8.3226301800552807E-2</v>
      </c>
      <c r="G219" s="113">
        <f t="shared" ref="G219:G226" si="6">IF($D$227=0,"",IF(D219="[for completion]","",D219/$D$227))</f>
        <v>0.16006488409816336</v>
      </c>
    </row>
    <row r="220" spans="1:7" x14ac:dyDescent="0.25">
      <c r="A220" s="25" t="s">
        <v>626</v>
      </c>
      <c r="B220" s="25" t="s">
        <v>3018</v>
      </c>
      <c r="C220" s="106">
        <v>336.87700031999998</v>
      </c>
      <c r="D220" s="107">
        <v>2373</v>
      </c>
      <c r="F220" s="113">
        <f t="shared" si="5"/>
        <v>0.10802534168708848</v>
      </c>
      <c r="G220" s="113">
        <f t="shared" si="6"/>
        <v>0.12416932656585213</v>
      </c>
    </row>
    <row r="221" spans="1:7" x14ac:dyDescent="0.25">
      <c r="A221" s="25" t="s">
        <v>628</v>
      </c>
      <c r="B221" s="25" t="s">
        <v>3019</v>
      </c>
      <c r="C221" s="106">
        <v>549.20200438999996</v>
      </c>
      <c r="D221" s="107">
        <v>3326</v>
      </c>
      <c r="F221" s="113">
        <f t="shared" si="5"/>
        <v>0.17611096668252244</v>
      </c>
      <c r="G221" s="113">
        <f t="shared" si="6"/>
        <v>0.17403589555753232</v>
      </c>
    </row>
    <row r="222" spans="1:7" x14ac:dyDescent="0.25">
      <c r="A222" s="25" t="s">
        <v>630</v>
      </c>
      <c r="B222" s="25" t="s">
        <v>3020</v>
      </c>
      <c r="C222" s="106">
        <v>588.88078589999998</v>
      </c>
      <c r="D222" s="107">
        <v>3400</v>
      </c>
      <c r="F222" s="113">
        <f t="shared" si="5"/>
        <v>0.1888346430577974</v>
      </c>
      <c r="G222" s="113">
        <f t="shared" si="6"/>
        <v>0.17790801109308774</v>
      </c>
    </row>
    <row r="223" spans="1:7" x14ac:dyDescent="0.25">
      <c r="A223" s="25" t="s">
        <v>632</v>
      </c>
      <c r="B223" s="25" t="s">
        <v>3021</v>
      </c>
      <c r="C223" s="106">
        <v>588.20957095000006</v>
      </c>
      <c r="D223" s="107">
        <v>3285</v>
      </c>
      <c r="F223" s="113">
        <f t="shared" si="5"/>
        <v>0.1886194065642097</v>
      </c>
      <c r="G223" s="113">
        <f t="shared" si="6"/>
        <v>0.17189053424729214</v>
      </c>
    </row>
    <row r="224" spans="1:7" x14ac:dyDescent="0.25">
      <c r="A224" s="25" t="s">
        <v>634</v>
      </c>
      <c r="B224" s="25" t="s">
        <v>3022</v>
      </c>
      <c r="C224" s="106">
        <v>472.90537842999998</v>
      </c>
      <c r="D224" s="107">
        <v>2456</v>
      </c>
      <c r="F224" s="113">
        <f t="shared" si="5"/>
        <v>0.15164515547821961</v>
      </c>
      <c r="G224" s="113">
        <f t="shared" si="6"/>
        <v>0.1285123750719481</v>
      </c>
    </row>
    <row r="225" spans="1:7" x14ac:dyDescent="0.25">
      <c r="A225" s="25" t="s">
        <v>636</v>
      </c>
      <c r="B225" s="25" t="s">
        <v>3023</v>
      </c>
      <c r="C225" s="106">
        <v>304.27449990999997</v>
      </c>
      <c r="D225" s="107">
        <v>1111</v>
      </c>
      <c r="F225" s="113">
        <f t="shared" si="5"/>
        <v>9.75707952404678E-2</v>
      </c>
      <c r="G225" s="113">
        <f t="shared" si="6"/>
        <v>5.8134058918947205E-2</v>
      </c>
    </row>
    <row r="226" spans="1:7" x14ac:dyDescent="0.25">
      <c r="A226" s="25" t="s">
        <v>638</v>
      </c>
      <c r="B226" s="25" t="s">
        <v>3024</v>
      </c>
      <c r="C226" s="106">
        <v>18.609302589999999</v>
      </c>
      <c r="D226" s="107">
        <v>101</v>
      </c>
      <c r="F226" s="113">
        <f t="shared" si="5"/>
        <v>5.9673894891417523E-3</v>
      </c>
      <c r="G226" s="113">
        <f t="shared" si="6"/>
        <v>5.2849144471770184E-3</v>
      </c>
    </row>
    <row r="227" spans="1:7" x14ac:dyDescent="0.25">
      <c r="A227" s="25" t="s">
        <v>640</v>
      </c>
      <c r="B227" s="52" t="s">
        <v>91</v>
      </c>
      <c r="C227" s="106">
        <f>SUM(C219:C226)</f>
        <v>3118.49974329</v>
      </c>
      <c r="D227" s="107">
        <f>SUM(D219:D226)</f>
        <v>19111</v>
      </c>
      <c r="F227" s="101">
        <f>SUM(F219:F226)</f>
        <v>1</v>
      </c>
      <c r="G227" s="101">
        <f>SUM(G219:G226)</f>
        <v>1</v>
      </c>
    </row>
    <row r="228" spans="1:7" outlineLevel="1" x14ac:dyDescent="0.25">
      <c r="A228" s="25" t="s">
        <v>641</v>
      </c>
      <c r="B228" s="54" t="s">
        <v>3025</v>
      </c>
      <c r="C228" s="106">
        <v>11.328418839999999</v>
      </c>
      <c r="D228" s="107">
        <v>63</v>
      </c>
      <c r="F228" s="113">
        <f t="shared" ref="F228:F233" si="7">IF($C$227=0,"",IF(C228="[for completion]","",C228/$C$227))</f>
        <v>3.6326502397106436E-3</v>
      </c>
      <c r="G228" s="113">
        <f t="shared" ref="G228:G233" si="8">IF($D$227=0,"",IF(D228="[for completion]","",D228/$D$227))</f>
        <v>3.2965307937836848E-3</v>
      </c>
    </row>
    <row r="229" spans="1:7" outlineLevel="1" x14ac:dyDescent="0.25">
      <c r="A229" s="25" t="s">
        <v>643</v>
      </c>
      <c r="B229" s="54" t="s">
        <v>3026</v>
      </c>
      <c r="C229" s="106">
        <v>7.2808837400000002</v>
      </c>
      <c r="D229" s="107">
        <v>37</v>
      </c>
      <c r="F229" s="113">
        <f t="shared" si="7"/>
        <v>2.3347392462244386E-3</v>
      </c>
      <c r="G229" s="113">
        <f t="shared" si="8"/>
        <v>1.9360577677777196E-3</v>
      </c>
    </row>
    <row r="230" spans="1:7" outlineLevel="1" x14ac:dyDescent="0.25">
      <c r="A230" s="25" t="s">
        <v>645</v>
      </c>
      <c r="B230" s="54" t="s">
        <v>3027</v>
      </c>
      <c r="C230" s="106">
        <v>0</v>
      </c>
      <c r="D230" s="107">
        <v>0</v>
      </c>
      <c r="F230" s="113">
        <f t="shared" si="7"/>
        <v>0</v>
      </c>
      <c r="G230" s="113">
        <f t="shared" si="8"/>
        <v>0</v>
      </c>
    </row>
    <row r="231" spans="1:7" outlineLevel="1" x14ac:dyDescent="0.25">
      <c r="A231" s="25" t="s">
        <v>647</v>
      </c>
      <c r="B231" s="54" t="s">
        <v>3028</v>
      </c>
      <c r="C231" s="106">
        <v>0</v>
      </c>
      <c r="D231" s="107">
        <v>0</v>
      </c>
      <c r="F231" s="113">
        <f t="shared" si="7"/>
        <v>0</v>
      </c>
      <c r="G231" s="113">
        <f t="shared" si="8"/>
        <v>0</v>
      </c>
    </row>
    <row r="232" spans="1:7" outlineLevel="1" x14ac:dyDescent="0.25">
      <c r="A232" s="25" t="s">
        <v>649</v>
      </c>
      <c r="B232" s="54" t="s">
        <v>3029</v>
      </c>
      <c r="C232" s="106">
        <v>0</v>
      </c>
      <c r="D232" s="107">
        <v>0</v>
      </c>
      <c r="F232" s="113">
        <f t="shared" si="7"/>
        <v>0</v>
      </c>
      <c r="G232" s="113">
        <f t="shared" si="8"/>
        <v>0</v>
      </c>
    </row>
    <row r="233" spans="1:7" outlineLevel="1" x14ac:dyDescent="0.25">
      <c r="A233" s="25" t="s">
        <v>651</v>
      </c>
      <c r="B233" s="54" t="s">
        <v>3030</v>
      </c>
      <c r="C233" s="106">
        <v>1E-8</v>
      </c>
      <c r="D233" s="107">
        <v>1</v>
      </c>
      <c r="F233" s="113">
        <f t="shared" si="7"/>
        <v>3.2066701373045667E-12</v>
      </c>
      <c r="G233" s="113">
        <f t="shared" si="8"/>
        <v>5.2325885615614045E-5</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0.50716676999999999</v>
      </c>
      <c r="F238" s="121"/>
      <c r="G238" s="121"/>
    </row>
    <row r="239" spans="1:7" x14ac:dyDescent="0.25">
      <c r="F239" s="121"/>
      <c r="G239" s="121"/>
    </row>
    <row r="240" spans="1:7" x14ac:dyDescent="0.25">
      <c r="B240" s="42" t="s">
        <v>623</v>
      </c>
      <c r="F240" s="121"/>
      <c r="G240" s="121"/>
    </row>
    <row r="241" spans="1:7" x14ac:dyDescent="0.25">
      <c r="A241" s="25" t="s">
        <v>658</v>
      </c>
      <c r="B241" s="25" t="s">
        <v>3031</v>
      </c>
      <c r="C241" s="106">
        <v>986.91295090999995</v>
      </c>
      <c r="D241" s="107">
        <v>8186</v>
      </c>
      <c r="F241" s="113">
        <f t="shared" ref="F241:F248" si="9">IF($C$249=0,"",IF(C241="[Mark as ND1 if not relevant]","",C241/$C$249))</f>
        <v>0.31647042878123727</v>
      </c>
      <c r="G241" s="113">
        <f t="shared" ref="G241:G248" si="10">IF($D$249=0,"",IF(D241="[Mark as ND1 if not relevant]","",D241/$D$249))</f>
        <v>0.42836211407639979</v>
      </c>
    </row>
    <row r="242" spans="1:7" x14ac:dyDescent="0.25">
      <c r="A242" s="25" t="s">
        <v>659</v>
      </c>
      <c r="B242" s="25" t="s">
        <v>3032</v>
      </c>
      <c r="C242" s="106">
        <v>697.02798706999999</v>
      </c>
      <c r="D242" s="107">
        <v>4131</v>
      </c>
      <c r="F242" s="113">
        <f t="shared" si="9"/>
        <v>0.22351388310100498</v>
      </c>
      <c r="G242" s="113">
        <f t="shared" si="10"/>
        <v>0.2161695447409733</v>
      </c>
    </row>
    <row r="243" spans="1:7" x14ac:dyDescent="0.25">
      <c r="A243" s="25" t="s">
        <v>660</v>
      </c>
      <c r="B243" s="25" t="s">
        <v>3033</v>
      </c>
      <c r="C243" s="106">
        <v>558.86381286000005</v>
      </c>
      <c r="D243" s="107">
        <v>3091</v>
      </c>
      <c r="F243" s="113">
        <f t="shared" si="9"/>
        <v>0.17920918995240767</v>
      </c>
      <c r="G243" s="113">
        <f t="shared" si="10"/>
        <v>0.16174777603349033</v>
      </c>
    </row>
    <row r="244" spans="1:7" x14ac:dyDescent="0.25">
      <c r="A244" s="25" t="s">
        <v>661</v>
      </c>
      <c r="B244" s="25" t="s">
        <v>3034</v>
      </c>
      <c r="C244" s="106">
        <v>336.73177978000001</v>
      </c>
      <c r="D244" s="107">
        <v>1716</v>
      </c>
      <c r="F244" s="113">
        <f t="shared" si="9"/>
        <v>0.10797877425054062</v>
      </c>
      <c r="G244" s="113">
        <f t="shared" si="10"/>
        <v>8.9795918367346933E-2</v>
      </c>
    </row>
    <row r="245" spans="1:7" x14ac:dyDescent="0.25">
      <c r="A245" s="25" t="s">
        <v>662</v>
      </c>
      <c r="B245" s="25" t="s">
        <v>3035</v>
      </c>
      <c r="C245" s="106">
        <v>219.08551679999999</v>
      </c>
      <c r="D245" s="107">
        <v>957</v>
      </c>
      <c r="F245" s="113">
        <f t="shared" si="9"/>
        <v>7.0253498424075064E-2</v>
      </c>
      <c r="G245" s="113">
        <f t="shared" si="10"/>
        <v>5.0078492935635793E-2</v>
      </c>
    </row>
    <row r="246" spans="1:7" x14ac:dyDescent="0.25">
      <c r="A246" s="25" t="s">
        <v>663</v>
      </c>
      <c r="B246" s="25" t="s">
        <v>3036</v>
      </c>
      <c r="C246" s="106">
        <v>159.22699458</v>
      </c>
      <c r="D246" s="107">
        <v>549</v>
      </c>
      <c r="F246" s="113">
        <f t="shared" si="9"/>
        <v>5.1058844857407935E-2</v>
      </c>
      <c r="G246" s="113">
        <f t="shared" si="10"/>
        <v>2.8728414442700159E-2</v>
      </c>
    </row>
    <row r="247" spans="1:7" x14ac:dyDescent="0.25">
      <c r="A247" s="25" t="s">
        <v>664</v>
      </c>
      <c r="B247" s="25" t="s">
        <v>3037</v>
      </c>
      <c r="C247" s="106">
        <v>157.59973123</v>
      </c>
      <c r="D247" s="107">
        <v>468</v>
      </c>
      <c r="F247" s="113">
        <f t="shared" si="9"/>
        <v>5.0537035178408747E-2</v>
      </c>
      <c r="G247" s="113">
        <f t="shared" si="10"/>
        <v>2.4489795918367346E-2</v>
      </c>
    </row>
    <row r="248" spans="1:7" x14ac:dyDescent="0.25">
      <c r="A248" s="25" t="s">
        <v>665</v>
      </c>
      <c r="B248" s="25" t="s">
        <v>3024</v>
      </c>
      <c r="C248" s="106">
        <v>3.0509700500000001</v>
      </c>
      <c r="D248" s="107">
        <v>12</v>
      </c>
      <c r="F248" s="113">
        <f t="shared" si="9"/>
        <v>9.7834545491769925E-4</v>
      </c>
      <c r="G248" s="113">
        <f t="shared" si="10"/>
        <v>6.2794348508634224E-4</v>
      </c>
    </row>
    <row r="249" spans="1:7" x14ac:dyDescent="0.25">
      <c r="A249" s="25" t="s">
        <v>666</v>
      </c>
      <c r="B249" s="52" t="s">
        <v>91</v>
      </c>
      <c r="C249" s="106">
        <f>SUM(C241:C248)</f>
        <v>3118.4997432800001</v>
      </c>
      <c r="D249" s="107">
        <f>SUM(D241:D248)</f>
        <v>19110</v>
      </c>
      <c r="F249" s="101">
        <f>SUM(F241:F248)</f>
        <v>1</v>
      </c>
      <c r="G249" s="101">
        <f>SUM(G241:G248)</f>
        <v>0.99999999999999989</v>
      </c>
    </row>
    <row r="250" spans="1:7" outlineLevel="1" x14ac:dyDescent="0.25">
      <c r="A250" s="25" t="s">
        <v>667</v>
      </c>
      <c r="B250" s="54" t="s">
        <v>3025</v>
      </c>
      <c r="C250" s="106">
        <v>3.0509700500000001</v>
      </c>
      <c r="D250" s="107">
        <v>12</v>
      </c>
      <c r="F250" s="113">
        <f t="shared" ref="F250:F255" si="11">IF($C$249=0,"",IF(C250="[for completion]","",C250/$C$249))</f>
        <v>9.7834545491769925E-4</v>
      </c>
      <c r="G250" s="113">
        <f t="shared" ref="G250:G255" si="12">IF($D$249=0,"",IF(D250="[for completion]","",D250/$D$249))</f>
        <v>6.2794348508634224E-4</v>
      </c>
    </row>
    <row r="251" spans="1:7" outlineLevel="1" x14ac:dyDescent="0.25">
      <c r="A251" s="25" t="s">
        <v>668</v>
      </c>
      <c r="B251" s="54" t="s">
        <v>3026</v>
      </c>
      <c r="C251" s="106">
        <v>0</v>
      </c>
      <c r="D251" s="107">
        <v>0</v>
      </c>
      <c r="F251" s="113">
        <f t="shared" si="11"/>
        <v>0</v>
      </c>
      <c r="G251" s="113">
        <f t="shared" si="12"/>
        <v>0</v>
      </c>
    </row>
    <row r="252" spans="1:7" outlineLevel="1" x14ac:dyDescent="0.25">
      <c r="A252" s="25" t="s">
        <v>669</v>
      </c>
      <c r="B252" s="54" t="s">
        <v>3027</v>
      </c>
      <c r="C252" s="106">
        <v>0</v>
      </c>
      <c r="D252" s="107">
        <v>0</v>
      </c>
      <c r="F252" s="113">
        <f t="shared" si="11"/>
        <v>0</v>
      </c>
      <c r="G252" s="113">
        <f t="shared" si="12"/>
        <v>0</v>
      </c>
    </row>
    <row r="253" spans="1:7" outlineLevel="1" x14ac:dyDescent="0.25">
      <c r="A253" s="25" t="s">
        <v>670</v>
      </c>
      <c r="B253" s="54" t="s">
        <v>3028</v>
      </c>
      <c r="C253" s="106">
        <v>0</v>
      </c>
      <c r="D253" s="107">
        <v>0</v>
      </c>
      <c r="F253" s="113">
        <f t="shared" si="11"/>
        <v>0</v>
      </c>
      <c r="G253" s="113">
        <f t="shared" si="12"/>
        <v>0</v>
      </c>
    </row>
    <row r="254" spans="1:7" outlineLevel="1" x14ac:dyDescent="0.25">
      <c r="A254" s="25" t="s">
        <v>671</v>
      </c>
      <c r="B254" s="54" t="s">
        <v>3029</v>
      </c>
      <c r="C254" s="106">
        <v>0</v>
      </c>
      <c r="D254" s="107">
        <v>0</v>
      </c>
      <c r="F254" s="113">
        <f t="shared" si="11"/>
        <v>0</v>
      </c>
      <c r="G254" s="113">
        <f t="shared" si="12"/>
        <v>0</v>
      </c>
    </row>
    <row r="255" spans="1:7" outlineLevel="1" x14ac:dyDescent="0.25">
      <c r="A255" s="25" t="s">
        <v>672</v>
      </c>
      <c r="B255" s="54" t="s">
        <v>3030</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3038</v>
      </c>
      <c r="C260" s="101">
        <v>1</v>
      </c>
      <c r="E260" s="95"/>
      <c r="F260" s="95"/>
      <c r="G260" s="95"/>
    </row>
    <row r="261" spans="1:14" x14ac:dyDescent="0.25">
      <c r="A261" s="25" t="s">
        <v>679</v>
      </c>
      <c r="B261" s="25" t="s">
        <v>3039</v>
      </c>
      <c r="C261" s="101">
        <v>0</v>
      </c>
      <c r="E261" s="95"/>
      <c r="F261" s="95"/>
    </row>
    <row r="262" spans="1:14" x14ac:dyDescent="0.25">
      <c r="A262" s="25" t="s">
        <v>681</v>
      </c>
      <c r="B262" s="25" t="s">
        <v>3040</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3041</v>
      </c>
      <c r="C277" s="101">
        <v>0.45195400000000002</v>
      </c>
      <c r="E277" s="23"/>
      <c r="F277" s="23"/>
    </row>
    <row r="278" spans="1:7" x14ac:dyDescent="0.25">
      <c r="A278" s="25" t="s">
        <v>699</v>
      </c>
      <c r="B278" s="25" t="s">
        <v>700</v>
      </c>
      <c r="C278" s="101">
        <v>0.54804600000000003</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3118.49974329</v>
      </c>
      <c r="D287" s="107">
        <v>19111</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3118.49974329</v>
      </c>
      <c r="D305" s="107">
        <f>SUM(D287:D304)</f>
        <v>19111</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3118.49974329</v>
      </c>
      <c r="D310" s="107">
        <v>19111</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3118.49974329</v>
      </c>
      <c r="D328" s="107">
        <f>SUM(D310:D327)</f>
        <v>19111</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3118.49974329</v>
      </c>
      <c r="D345" s="107">
        <v>19111</v>
      </c>
      <c r="F345" s="113">
        <f t="shared" si="17"/>
        <v>1</v>
      </c>
      <c r="G345" s="113">
        <f t="shared" si="18"/>
        <v>1</v>
      </c>
    </row>
    <row r="346" spans="1:7" customFormat="1" x14ac:dyDescent="0.25">
      <c r="A346" s="25" t="s">
        <v>2560</v>
      </c>
      <c r="B346" s="42" t="s">
        <v>91</v>
      </c>
      <c r="C346" s="106">
        <f>SUM(C333:C345)</f>
        <v>3118.49974329</v>
      </c>
      <c r="D346" s="107">
        <f>SUM(D333:D345)</f>
        <v>19111</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2754.9794178000002</v>
      </c>
      <c r="D358" s="107">
        <v>16481</v>
      </c>
      <c r="E358" s="31"/>
      <c r="F358" s="113">
        <f t="shared" ref="F358:F364" si="19">IF($C$365=0,"",IF(C358="[For completion]","",C358/$C$365))</f>
        <v>0.88343102279479813</v>
      </c>
      <c r="G358" s="113">
        <f t="shared" ref="G358:G364" si="20">IF($D$365=0,"",IF(D358="[For completion]","",D358/$D$365))</f>
        <v>0.86238292083093504</v>
      </c>
    </row>
    <row r="359" spans="1:7" customFormat="1" x14ac:dyDescent="0.25">
      <c r="A359" s="25" t="s">
        <v>2369</v>
      </c>
      <c r="B359" s="127" t="s">
        <v>1907</v>
      </c>
      <c r="C359" s="106">
        <v>363.52032549</v>
      </c>
      <c r="D359" s="107">
        <v>2630</v>
      </c>
      <c r="E359" s="31"/>
      <c r="F359" s="113">
        <f t="shared" si="19"/>
        <v>0.1165689772052019</v>
      </c>
      <c r="G359" s="113">
        <f t="shared" si="20"/>
        <v>0.13761707916906493</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3118.49974329</v>
      </c>
      <c r="D365" s="107">
        <f>SUM(D358:D364)</f>
        <v>19111</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3042</v>
      </c>
      <c r="C368" s="106">
        <v>0</v>
      </c>
      <c r="D368" s="107">
        <v>0</v>
      </c>
      <c r="E368" s="31"/>
      <c r="F368" s="113">
        <f>IF($C$372=0,"",IF(C368="[For completion]","",C368/$C$372))</f>
        <v>0</v>
      </c>
      <c r="G368" s="113">
        <f>IF($D$372=0,"",IF(D368="[For completion]","",D368/$D$372))</f>
        <v>0</v>
      </c>
    </row>
    <row r="369" spans="1:7" customFormat="1" x14ac:dyDescent="0.25">
      <c r="A369" s="25" t="s">
        <v>2377</v>
      </c>
      <c r="B369" s="127" t="s">
        <v>3043</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3044</v>
      </c>
      <c r="C371" s="106">
        <v>3118.49974329</v>
      </c>
      <c r="D371" s="107">
        <v>19111</v>
      </c>
      <c r="E371" s="31"/>
      <c r="F371" s="113">
        <f>IF($C$372=0,"",IF(C371="[For completion]","",C371/$C$372))</f>
        <v>1</v>
      </c>
      <c r="G371" s="113">
        <f>IF($D$372=0,"",IF(D371="[For completion]","",D371/$D$372))</f>
        <v>1</v>
      </c>
    </row>
    <row r="372" spans="1:7" customFormat="1" x14ac:dyDescent="0.25">
      <c r="A372" s="25" t="s">
        <v>2380</v>
      </c>
      <c r="B372" s="42" t="s">
        <v>91</v>
      </c>
      <c r="C372" s="106">
        <f>SUM(C368:C371)</f>
        <v>3118.49974329</v>
      </c>
      <c r="D372" s="107">
        <f>SUM(D368:D371)</f>
        <v>19111</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2912</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2913</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147" zoomScale="60" zoomScaleNormal="80" workbookViewId="0">
      <selection activeCell="D26" sqref="D2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60" zoomScaleNormal="80" workbookViewId="0">
      <selection activeCell="C23" sqref="C23"/>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2931</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2920</v>
      </c>
      <c r="B230" s="192"/>
      <c r="C230" s="193"/>
      <c r="D230" s="106"/>
    </row>
    <row r="231" spans="1:7" x14ac:dyDescent="0.25">
      <c r="A231" s="25" t="s">
        <v>2921</v>
      </c>
      <c r="B231" s="192"/>
      <c r="C231" s="193"/>
      <c r="D231" s="106"/>
    </row>
    <row r="232" spans="1:7" x14ac:dyDescent="0.25">
      <c r="A232" s="25" t="s">
        <v>2922</v>
      </c>
      <c r="B232" s="192"/>
      <c r="C232" s="193"/>
      <c r="D232" s="106"/>
    </row>
    <row r="233" spans="1:7" x14ac:dyDescent="0.25">
      <c r="A233" s="25" t="s">
        <v>2923</v>
      </c>
      <c r="B233" s="192"/>
      <c r="C233" s="193"/>
      <c r="D233" s="106"/>
    </row>
    <row r="234" spans="1:7" x14ac:dyDescent="0.25">
      <c r="A234" s="25" t="s">
        <v>2924</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2925</v>
      </c>
    </row>
    <row r="254" spans="1:4" x14ac:dyDescent="0.25">
      <c r="A254" s="25" t="s">
        <v>2926</v>
      </c>
    </row>
    <row r="255" spans="1:4" x14ac:dyDescent="0.25">
      <c r="A255" s="25" t="s">
        <v>2927</v>
      </c>
    </row>
    <row r="256" spans="1:4" x14ac:dyDescent="0.25">
      <c r="A256" s="25" t="s">
        <v>2928</v>
      </c>
    </row>
    <row r="257" spans="1:1" x14ac:dyDescent="0.25">
      <c r="A257" s="25" t="s">
        <v>2929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abSelected="1" view="pageBreakPreview" zoomScale="60" zoomScaleNormal="80" workbookViewId="0">
      <selection activeCell="C11" sqref="C11"/>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45" x14ac:dyDescent="0.25">
      <c r="A6" s="1" t="s">
        <v>1109</v>
      </c>
      <c r="B6" s="39" t="s">
        <v>3057</v>
      </c>
      <c r="C6" s="177" t="s">
        <v>3058</v>
      </c>
    </row>
    <row r="7" spans="1:3" x14ac:dyDescent="0.25">
      <c r="A7" s="1" t="s">
        <v>1110</v>
      </c>
      <c r="B7" s="39" t="s">
        <v>3061</v>
      </c>
      <c r="C7" s="177" t="s">
        <v>3062</v>
      </c>
    </row>
    <row r="8" spans="1:3" x14ac:dyDescent="0.25">
      <c r="A8" s="1" t="s">
        <v>1111</v>
      </c>
      <c r="B8" s="39" t="s">
        <v>3059</v>
      </c>
      <c r="C8" s="177" t="s">
        <v>3060</v>
      </c>
    </row>
    <row r="9" spans="1:3" x14ac:dyDescent="0.25">
      <c r="A9" s="1" t="s">
        <v>1112</v>
      </c>
      <c r="B9" s="39" t="s">
        <v>1113</v>
      </c>
      <c r="C9" s="138" t="s">
        <v>3047</v>
      </c>
    </row>
    <row r="10" spans="1:3" ht="75" customHeight="1" x14ac:dyDescent="0.25">
      <c r="A10" s="1" t="s">
        <v>1114</v>
      </c>
      <c r="B10" s="39" t="s">
        <v>3052</v>
      </c>
      <c r="C10" s="138" t="s">
        <v>3053</v>
      </c>
    </row>
    <row r="11" spans="1:3" ht="69.75" customHeight="1" x14ac:dyDescent="0.25">
      <c r="A11" s="1" t="s">
        <v>1115</v>
      </c>
      <c r="B11" s="39" t="s">
        <v>3054</v>
      </c>
      <c r="C11" s="138" t="s">
        <v>3055</v>
      </c>
    </row>
    <row r="12" spans="1:3" ht="65.25" customHeight="1" x14ac:dyDescent="0.25">
      <c r="A12" s="1" t="s">
        <v>1116</v>
      </c>
      <c r="B12" s="39" t="s">
        <v>1117</v>
      </c>
      <c r="C12" s="138" t="s">
        <v>3050</v>
      </c>
    </row>
    <row r="13" spans="1:3" x14ac:dyDescent="0.25">
      <c r="A13" s="1" t="s">
        <v>1118</v>
      </c>
      <c r="B13" s="39" t="s">
        <v>1119</v>
      </c>
      <c r="C13" s="138" t="s">
        <v>3049</v>
      </c>
    </row>
    <row r="14" spans="1:3" ht="45" customHeight="1" x14ac:dyDescent="0.25">
      <c r="A14" s="1" t="s">
        <v>1120</v>
      </c>
      <c r="B14" s="39" t="s">
        <v>1121</v>
      </c>
      <c r="C14" s="138" t="s">
        <v>3048</v>
      </c>
    </row>
    <row r="15" spans="1:3" ht="31.5" customHeight="1" x14ac:dyDescent="0.25">
      <c r="A15" s="1" t="s">
        <v>1122</v>
      </c>
      <c r="B15" s="39" t="s">
        <v>1123</v>
      </c>
      <c r="C15" s="138" t="s">
        <v>3051</v>
      </c>
    </row>
    <row r="16" spans="1:3" ht="56.25" customHeight="1" x14ac:dyDescent="0.25">
      <c r="A16" s="1" t="s">
        <v>1124</v>
      </c>
      <c r="B16" s="39" t="s">
        <v>1125</v>
      </c>
      <c r="C16" s="138" t="s">
        <v>3045</v>
      </c>
    </row>
    <row r="17" spans="1:3" ht="31.5" customHeight="1" x14ac:dyDescent="0.25">
      <c r="A17" s="1" t="s">
        <v>1126</v>
      </c>
      <c r="B17" s="43" t="s">
        <v>1127</v>
      </c>
      <c r="C17" s="138" t="s">
        <v>3046</v>
      </c>
    </row>
    <row r="18" spans="1:3" x14ac:dyDescent="0.25">
      <c r="A18" s="1" t="s">
        <v>1128</v>
      </c>
      <c r="B18" s="43" t="s">
        <v>1129</v>
      </c>
      <c r="C18" s="138" t="s">
        <v>3056</v>
      </c>
    </row>
    <row r="19" spans="1:3" x14ac:dyDescent="0.25">
      <c r="A19" s="1" t="s">
        <v>2548</v>
      </c>
      <c r="B19" s="43" t="s">
        <v>1129</v>
      </c>
      <c r="C19" s="138"/>
    </row>
    <row r="20" spans="1:3" x14ac:dyDescent="0.25">
      <c r="A20" s="1" t="s">
        <v>2549</v>
      </c>
      <c r="B20" s="39" t="s">
        <v>2547</v>
      </c>
      <c r="C20" s="138"/>
    </row>
    <row r="21" spans="1:3" x14ac:dyDescent="0.25">
      <c r="A21" s="1" t="s">
        <v>1130</v>
      </c>
      <c r="B21" s="40" t="s">
        <v>1131</v>
      </c>
      <c r="C21" s="176"/>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ht="30" outlineLevel="1" x14ac:dyDescent="0.25">
      <c r="A32" s="1" t="s">
        <v>1146</v>
      </c>
      <c r="B32" s="180" t="s">
        <v>2911</v>
      </c>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80" t="s">
        <v>2930</v>
      </c>
      <c r="C48" s="138" t="s">
        <v>1421</v>
      </c>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95"/>
    </row>
    <row r="54" spans="1:3" x14ac:dyDescent="0.25">
      <c r="A54" s="1" t="s">
        <v>2154</v>
      </c>
      <c r="B54" s="153"/>
      <c r="C54" s="195"/>
    </row>
    <row r="55" spans="1:3" x14ac:dyDescent="0.25">
      <c r="A55" s="1" t="s">
        <v>2155</v>
      </c>
      <c r="B55" s="153"/>
      <c r="C55" s="195"/>
    </row>
    <row r="56" spans="1:3" x14ac:dyDescent="0.25">
      <c r="A56" s="1" t="s">
        <v>2156</v>
      </c>
      <c r="B56" s="153"/>
      <c r="C56" s="195"/>
    </row>
    <row r="57" spans="1:3" x14ac:dyDescent="0.25">
      <c r="A57" s="1" t="s">
        <v>2157</v>
      </c>
      <c r="B57" s="153"/>
      <c r="C57" s="19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41"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I7" sqref="I7"/>
    </sheetView>
  </sheetViews>
  <sheetFormatPr defaultColWidth="9.140625" defaultRowHeight="15" x14ac:dyDescent="0.25"/>
  <cols>
    <col min="4" max="5" width="14.85546875" style="194" customWidth="1"/>
    <col min="6" max="6" width="17.85546875" style="194" customWidth="1"/>
    <col min="7" max="7" width="19.5703125" style="194" customWidth="1"/>
    <col min="8" max="8" width="22" style="194" customWidth="1"/>
  </cols>
  <sheetData>
    <row r="2" spans="2:10" x14ac:dyDescent="0.25">
      <c r="B2" s="163"/>
      <c r="C2" s="164"/>
      <c r="D2" s="164"/>
      <c r="E2" s="164"/>
      <c r="F2" s="164"/>
      <c r="G2" s="164"/>
      <c r="H2" s="164"/>
      <c r="I2" s="164"/>
      <c r="J2" s="165"/>
    </row>
    <row r="3" spans="2:10" x14ac:dyDescent="0.25">
      <c r="B3" s="18"/>
      <c r="D3" s="208" t="s">
        <v>3063</v>
      </c>
      <c r="E3" s="208"/>
      <c r="F3" s="208"/>
      <c r="G3" s="208"/>
      <c r="H3" s="208"/>
      <c r="J3" s="19"/>
    </row>
    <row r="4" spans="2:10" ht="48.75" customHeight="1" x14ac:dyDescent="0.25">
      <c r="B4" s="18"/>
      <c r="D4" s="208"/>
      <c r="E4" s="208"/>
      <c r="F4" s="208"/>
      <c r="G4" s="208"/>
      <c r="H4" s="208"/>
      <c r="J4" s="19"/>
    </row>
    <row r="5" spans="2:10" x14ac:dyDescent="0.25">
      <c r="B5" s="18"/>
      <c r="E5" s="199"/>
      <c r="F5" s="200"/>
      <c r="J5" s="19"/>
    </row>
    <row r="6" spans="2:10" x14ac:dyDescent="0.25">
      <c r="B6" s="18"/>
      <c r="D6" s="209" t="s">
        <v>3064</v>
      </c>
      <c r="E6" s="209"/>
      <c r="F6" s="209"/>
      <c r="G6" s="209"/>
      <c r="H6" s="209"/>
      <c r="J6" s="19"/>
    </row>
    <row r="7" spans="2:10" x14ac:dyDescent="0.25">
      <c r="B7" s="18"/>
      <c r="F7" s="201"/>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12" zoomScale="60" zoomScaleNormal="80" workbookViewId="0">
      <selection activeCell="D61" sqref="D6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1429</v>
      </c>
      <c r="B1" s="210"/>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2931</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6" t="s">
        <v>2933</v>
      </c>
      <c r="D14" s="196"/>
      <c r="E14" s="31"/>
      <c r="F14" s="31"/>
      <c r="G14" s="31"/>
      <c r="H14" s="23"/>
      <c r="L14" s="23"/>
      <c r="M14" s="23"/>
    </row>
    <row r="15" spans="1:13" x14ac:dyDescent="0.25">
      <c r="A15" s="25" t="s">
        <v>1338</v>
      </c>
      <c r="B15" s="42" t="s">
        <v>2968</v>
      </c>
      <c r="C15" s="25" t="s">
        <v>2969</v>
      </c>
      <c r="D15" s="25" t="s">
        <v>3065</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3066</v>
      </c>
      <c r="C18" s="25" t="s">
        <v>2933</v>
      </c>
      <c r="E18" s="31"/>
      <c r="F18" s="31"/>
      <c r="G18" s="31"/>
      <c r="H18" s="23"/>
      <c r="L18" s="23"/>
      <c r="M18" s="23"/>
    </row>
    <row r="19" spans="1:13" x14ac:dyDescent="0.25">
      <c r="A19" s="25" t="s">
        <v>1342</v>
      </c>
      <c r="B19" s="42" t="s">
        <v>1330</v>
      </c>
      <c r="C19" s="25" t="s">
        <v>2946</v>
      </c>
      <c r="D19" s="25" t="s">
        <v>3067</v>
      </c>
      <c r="E19" s="31"/>
      <c r="F19" s="31"/>
      <c r="G19" s="31"/>
      <c r="H19" s="23"/>
      <c r="L19" s="23"/>
      <c r="M19" s="23"/>
    </row>
    <row r="20" spans="1:13" x14ac:dyDescent="0.25">
      <c r="A20" s="25" t="s">
        <v>1343</v>
      </c>
      <c r="B20" s="42" t="s">
        <v>1331</v>
      </c>
      <c r="C20" s="25" t="s">
        <v>2955</v>
      </c>
      <c r="D20" s="25" t="s">
        <v>3068</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5" t="s">
        <v>2952</v>
      </c>
      <c r="D24" s="25" t="s">
        <v>3069</v>
      </c>
      <c r="E24" s="31"/>
      <c r="F24" s="31"/>
      <c r="G24" s="31"/>
      <c r="H24" s="23"/>
      <c r="L24" s="23"/>
      <c r="M24" s="23"/>
    </row>
    <row r="25" spans="1:13" outlineLevel="1" x14ac:dyDescent="0.25">
      <c r="A25" s="25" t="s">
        <v>1347</v>
      </c>
      <c r="B25" s="40" t="s">
        <v>2948</v>
      </c>
      <c r="C25" s="25" t="s">
        <v>2933</v>
      </c>
      <c r="E25" s="31"/>
      <c r="F25" s="31"/>
      <c r="G25" s="31"/>
      <c r="H25" s="23"/>
      <c r="L25" s="23"/>
      <c r="M25" s="23"/>
    </row>
    <row r="26" spans="1:13" outlineLevel="1" x14ac:dyDescent="0.25">
      <c r="A26" s="25" t="s">
        <v>1350</v>
      </c>
      <c r="B26" s="156" t="s">
        <v>2951</v>
      </c>
      <c r="C26" s="138" t="s">
        <v>2952</v>
      </c>
      <c r="D26" s="138" t="s">
        <v>3069</v>
      </c>
      <c r="E26" s="31"/>
      <c r="F26" s="31"/>
      <c r="G26" s="31"/>
      <c r="H26" s="23"/>
      <c r="L26" s="23"/>
      <c r="M26" s="23"/>
    </row>
    <row r="27" spans="1:13" outlineLevel="1" x14ac:dyDescent="0.25">
      <c r="A27" s="25" t="s">
        <v>1351</v>
      </c>
      <c r="B27" s="156" t="s">
        <v>2954</v>
      </c>
      <c r="C27" s="138" t="s">
        <v>2955</v>
      </c>
      <c r="D27" s="138" t="s">
        <v>3068</v>
      </c>
      <c r="E27" s="31"/>
      <c r="F27" s="31"/>
      <c r="G27" s="31"/>
      <c r="H27" s="23"/>
      <c r="L27" s="23"/>
      <c r="M27" s="23"/>
    </row>
    <row r="28" spans="1:13" outlineLevel="1" x14ac:dyDescent="0.25">
      <c r="A28" s="25" t="s">
        <v>1352</v>
      </c>
      <c r="B28" s="156" t="s">
        <v>2966</v>
      </c>
      <c r="C28" s="138" t="s">
        <v>2967</v>
      </c>
      <c r="D28" s="138"/>
      <c r="E28" s="31"/>
      <c r="F28" s="31"/>
      <c r="G28" s="31"/>
      <c r="H28" s="23"/>
      <c r="L28" s="23"/>
      <c r="M28" s="23"/>
    </row>
    <row r="29" spans="1:13" outlineLevel="1" x14ac:dyDescent="0.25">
      <c r="A29" s="25" t="s">
        <v>1353</v>
      </c>
      <c r="B29" s="156" t="s">
        <v>2963</v>
      </c>
      <c r="C29" s="138" t="s">
        <v>2964</v>
      </c>
      <c r="D29" s="138" t="s">
        <v>3070</v>
      </c>
      <c r="E29" s="31"/>
      <c r="F29" s="31"/>
      <c r="G29" s="31"/>
      <c r="H29" s="23"/>
      <c r="L29" s="23"/>
      <c r="M29" s="23"/>
    </row>
    <row r="30" spans="1:13" outlineLevel="1" x14ac:dyDescent="0.25">
      <c r="A30" s="25" t="s">
        <v>1354</v>
      </c>
      <c r="B30" s="156" t="s">
        <v>2947</v>
      </c>
      <c r="C30" s="138" t="s">
        <v>2933</v>
      </c>
      <c r="D30" s="138"/>
      <c r="E30" s="31"/>
      <c r="F30" s="31"/>
      <c r="G30" s="31"/>
      <c r="H30" s="23"/>
      <c r="L30" s="23"/>
      <c r="M30" s="23"/>
    </row>
    <row r="31" spans="1:13" outlineLevel="1" x14ac:dyDescent="0.25">
      <c r="A31" s="25" t="s">
        <v>1355</v>
      </c>
      <c r="B31" s="156" t="s">
        <v>2956</v>
      </c>
      <c r="C31" s="138" t="s">
        <v>2957</v>
      </c>
      <c r="D31" s="138" t="s">
        <v>3071</v>
      </c>
      <c r="E31" s="31"/>
      <c r="F31" s="31"/>
      <c r="G31" s="31"/>
      <c r="H31" s="23"/>
      <c r="L31" s="23"/>
      <c r="M31" s="23"/>
    </row>
    <row r="32" spans="1:13" outlineLevel="1" x14ac:dyDescent="0.25">
      <c r="A32" s="25" t="s">
        <v>1356</v>
      </c>
      <c r="B32" s="156" t="s">
        <v>2959</v>
      </c>
      <c r="C32" s="138" t="s">
        <v>2960</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7"/>
      <c r="C35" s="197"/>
      <c r="D35" s="197"/>
      <c r="E35" s="197"/>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2915</v>
      </c>
      <c r="C75" s="106">
        <v>7.1613333333333342</v>
      </c>
      <c r="H75" s="23"/>
    </row>
    <row r="76" spans="1:14" x14ac:dyDescent="0.25">
      <c r="A76" s="25" t="s">
        <v>1398</v>
      </c>
      <c r="B76" s="25" t="s">
        <v>2916</v>
      </c>
      <c r="C76" s="106">
        <v>24.088825</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3072</v>
      </c>
      <c r="C82" s="121">
        <v>1.7095299999999999E-3</v>
      </c>
      <c r="D82" s="121" t="str">
        <f t="shared" ref="D82:D87" si="0">IF(C82="","","ND2")</f>
        <v>ND2</v>
      </c>
      <c r="E82" s="121" t="str">
        <f t="shared" ref="E82:E87" si="1">IF(C82="","","ND2")</f>
        <v>ND2</v>
      </c>
      <c r="F82" s="121" t="str">
        <f t="shared" ref="F82:F87" si="2">IF(C82="","","ND2")</f>
        <v>ND2</v>
      </c>
      <c r="G82" s="121">
        <f t="shared" ref="G82:G87" si="3">IF(C82="","",C82)</f>
        <v>1.7095299999999999E-3</v>
      </c>
      <c r="H82" s="23"/>
    </row>
    <row r="83" spans="1:8" x14ac:dyDescent="0.25">
      <c r="A83" s="25" t="s">
        <v>1405</v>
      </c>
      <c r="B83" s="25" t="s">
        <v>3073</v>
      </c>
      <c r="C83" s="121">
        <v>2.8495000000000001E-4</v>
      </c>
      <c r="D83" s="121" t="str">
        <f t="shared" si="0"/>
        <v>ND2</v>
      </c>
      <c r="E83" s="121" t="str">
        <f t="shared" si="1"/>
        <v>ND2</v>
      </c>
      <c r="F83" s="121" t="str">
        <f t="shared" si="2"/>
        <v>ND2</v>
      </c>
      <c r="G83" s="121">
        <f t="shared" si="3"/>
        <v>2.8495000000000001E-4</v>
      </c>
      <c r="H83" s="23"/>
    </row>
    <row r="84" spans="1:8" x14ac:dyDescent="0.25">
      <c r="A84" s="25" t="s">
        <v>1406</v>
      </c>
      <c r="B84" s="25" t="s">
        <v>3074</v>
      </c>
      <c r="C84" s="121">
        <v>2.0012E-4</v>
      </c>
      <c r="D84" s="121" t="str">
        <f t="shared" si="0"/>
        <v>ND2</v>
      </c>
      <c r="E84" s="121" t="str">
        <f t="shared" si="1"/>
        <v>ND2</v>
      </c>
      <c r="F84" s="121" t="str">
        <f t="shared" si="2"/>
        <v>ND2</v>
      </c>
      <c r="G84" s="121">
        <f t="shared" si="3"/>
        <v>2.0012E-4</v>
      </c>
      <c r="H84" s="23"/>
    </row>
    <row r="85" spans="1:8" x14ac:dyDescent="0.25">
      <c r="A85" s="25" t="s">
        <v>1407</v>
      </c>
      <c r="B85" s="25" t="s">
        <v>3075</v>
      </c>
      <c r="C85" s="121">
        <v>2.6278E-4</v>
      </c>
      <c r="D85" s="121" t="str">
        <f t="shared" si="0"/>
        <v>ND2</v>
      </c>
      <c r="E85" s="121" t="str">
        <f t="shared" si="1"/>
        <v>ND2</v>
      </c>
      <c r="F85" s="121" t="str">
        <f t="shared" si="2"/>
        <v>ND2</v>
      </c>
      <c r="G85" s="121">
        <f t="shared" si="3"/>
        <v>2.6278E-4</v>
      </c>
      <c r="H85" s="23"/>
    </row>
    <row r="86" spans="1:8" x14ac:dyDescent="0.25">
      <c r="A86" s="25" t="s">
        <v>1417</v>
      </c>
      <c r="B86" s="25" t="s">
        <v>3076</v>
      </c>
      <c r="C86" s="121">
        <v>0</v>
      </c>
      <c r="D86" s="121" t="str">
        <f t="shared" si="0"/>
        <v>ND2</v>
      </c>
      <c r="E86" s="121" t="str">
        <f t="shared" si="1"/>
        <v>ND2</v>
      </c>
      <c r="F86" s="121" t="str">
        <f t="shared" si="2"/>
        <v>ND2</v>
      </c>
      <c r="G86" s="121">
        <f t="shared" si="3"/>
        <v>0</v>
      </c>
      <c r="H86" s="23"/>
    </row>
    <row r="87" spans="1:8" outlineLevel="1" x14ac:dyDescent="0.25">
      <c r="A87" s="25" t="s">
        <v>1408</v>
      </c>
      <c r="B87" s="25" t="s">
        <v>3077</v>
      </c>
      <c r="C87" s="121">
        <v>0.99754261</v>
      </c>
      <c r="D87" s="121" t="str">
        <f t="shared" si="0"/>
        <v>ND2</v>
      </c>
      <c r="E87" s="121" t="str">
        <f t="shared" si="1"/>
        <v>ND2</v>
      </c>
      <c r="F87" s="121" t="str">
        <f t="shared" si="2"/>
        <v>ND2</v>
      </c>
      <c r="G87" s="121">
        <f t="shared" si="3"/>
        <v>0.99754261</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60" zoomScaleNormal="80" workbookViewId="0">
      <selection activeCell="D7" sqref="D7"/>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2931</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1528</v>
      </c>
      <c r="C6" s="214"/>
      <c r="D6" s="133"/>
      <c r="E6" s="25"/>
      <c r="F6" s="25"/>
      <c r="G6" s="25"/>
    </row>
    <row r="7" spans="1:7" x14ac:dyDescent="0.25">
      <c r="A7" s="25"/>
      <c r="B7" s="215" t="s">
        <v>1529</v>
      </c>
      <c r="C7" s="216"/>
      <c r="D7" s="133"/>
      <c r="E7" s="25"/>
      <c r="F7" s="25"/>
      <c r="G7" s="25"/>
    </row>
    <row r="8" spans="1:7" x14ac:dyDescent="0.25">
      <c r="A8" s="25"/>
      <c r="B8" s="217" t="s">
        <v>1530</v>
      </c>
      <c r="C8" s="218"/>
      <c r="D8" s="133"/>
      <c r="E8" s="25"/>
      <c r="F8" s="25"/>
      <c r="G8" s="25"/>
    </row>
    <row r="9" spans="1:7" ht="15.75" thickBot="1" x14ac:dyDescent="0.3">
      <c r="A9" s="25"/>
      <c r="B9" s="219" t="s">
        <v>1531</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1528</v>
      </c>
      <c r="C13" s="211"/>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1" t="s">
        <v>1529</v>
      </c>
      <c r="C24" s="211"/>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2914</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2913</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2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60" zoomScaleNormal="80" workbookViewId="0">
      <selection activeCell="F26" sqref="F2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2646</v>
      </c>
      <c r="C9" s="211"/>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60" zoomScaleNormal="80" workbookViewId="0">
      <selection activeCell="D11" sqref="D1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1429</v>
      </c>
      <c r="B1" s="210"/>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2931</v>
      </c>
      <c r="D5" s="26"/>
      <c r="E5" s="226" t="s">
        <v>1976</v>
      </c>
      <c r="F5" s="227"/>
      <c r="G5" s="131" t="s">
        <v>1975</v>
      </c>
      <c r="H5" s="129"/>
    </row>
    <row r="6" spans="1:9" x14ac:dyDescent="0.25">
      <c r="A6" s="25"/>
      <c r="B6" s="25"/>
      <c r="C6" s="25"/>
      <c r="D6" s="25"/>
      <c r="F6" s="132"/>
      <c r="G6" s="132"/>
    </row>
    <row r="7" spans="1:9" ht="18.75" customHeight="1" x14ac:dyDescent="0.25">
      <c r="A7" s="29"/>
      <c r="B7" s="212" t="s">
        <v>2003</v>
      </c>
      <c r="C7" s="213"/>
      <c r="D7" s="133"/>
      <c r="E7" s="212" t="s">
        <v>1992</v>
      </c>
      <c r="F7" s="211"/>
      <c r="G7" s="211"/>
      <c r="H7" s="213"/>
    </row>
    <row r="8" spans="1:9" ht="18.75" customHeight="1" x14ac:dyDescent="0.25">
      <c r="A8" s="25"/>
      <c r="B8" s="228" t="s">
        <v>1969</v>
      </c>
      <c r="C8" s="229"/>
      <c r="D8" s="133"/>
      <c r="E8" s="230"/>
      <c r="F8" s="231"/>
      <c r="G8" s="231"/>
      <c r="H8" s="232"/>
    </row>
    <row r="9" spans="1:9" ht="18.75" customHeight="1" x14ac:dyDescent="0.25">
      <c r="A9" s="25"/>
      <c r="B9" s="228" t="s">
        <v>1973</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15.75" customHeight="1" thickBot="1" x14ac:dyDescent="0.3">
      <c r="A13" s="25"/>
      <c r="B13" s="136"/>
      <c r="C13" s="25"/>
      <c r="D13" s="25"/>
      <c r="E13" s="221" t="s">
        <v>2004</v>
      </c>
      <c r="F13" s="222"/>
      <c r="G13" s="223" t="s">
        <v>2005</v>
      </c>
      <c r="H13" s="224"/>
      <c r="I13" s="129"/>
    </row>
    <row r="14" spans="1:9" x14ac:dyDescent="0.25">
      <c r="A14" s="25"/>
      <c r="B14" s="136"/>
      <c r="C14" s="25"/>
      <c r="D14" s="25"/>
      <c r="E14" s="137"/>
      <c r="F14" s="137"/>
      <c r="G14" s="25"/>
      <c r="H14" s="130"/>
    </row>
    <row r="15" spans="1:9" ht="18.75" customHeight="1" x14ac:dyDescent="0.25">
      <c r="A15" s="36"/>
      <c r="B15" s="225" t="s">
        <v>2006</v>
      </c>
      <c r="C15" s="225"/>
      <c r="D15" s="225"/>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5" t="s">
        <v>1973</v>
      </c>
      <c r="C20" s="225"/>
      <c r="D20" s="225"/>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election activeCell="J17" sqref="J17"/>
    </sheetView>
  </sheetViews>
  <sheetFormatPr defaultColWidth="9.140625" defaultRowHeight="15"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2024-11-12T14:18:49Z</dcterms:created>
  <dcterms:modified xsi:type="dcterms:W3CDTF">2024-11-18T22:41:02Z</dcterms:modified>
</cp:coreProperties>
</file>