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G:\Capital Markets Services\79844 KNAB CPT CBC BV\Reporting\2025\04\Draft\"/>
    </mc:Choice>
  </mc:AlternateContent>
  <xr:revisionPtr revIDLastSave="0" documentId="13_ncr:1_{A4848349-6D0F-4770-ABFD-3CA52176CA62}" xr6:coauthVersionLast="47" xr6:coauthVersionMax="47" xr10:uidLastSave="{00000000-0000-0000-0000-000000000000}"/>
  <bookViews>
    <workbookView xWindow="28680" yWindow="-120" windowWidth="29040" windowHeight="15720" tabRatio="879" firstSheet="6" activeTab="6"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4" i="24"/>
  <c r="F384" i="24"/>
  <c r="G383" i="24"/>
  <c r="F383" i="24"/>
  <c r="G382" i="24"/>
  <c r="F382" i="24"/>
  <c r="G381" i="24"/>
  <c r="F381" i="24"/>
  <c r="G380" i="24"/>
  <c r="F380" i="24"/>
  <c r="G379" i="24"/>
  <c r="F379" i="24"/>
  <c r="G378" i="24"/>
  <c r="G385" i="24" s="1"/>
  <c r="F378" i="24"/>
  <c r="F385" i="24" s="1"/>
  <c r="D366" i="24"/>
  <c r="C366" i="24"/>
  <c r="G365" i="24"/>
  <c r="F365" i="24"/>
  <c r="G364" i="24"/>
  <c r="F364" i="24"/>
  <c r="G363" i="24"/>
  <c r="F363" i="24"/>
  <c r="G362" i="24"/>
  <c r="F362" i="24"/>
  <c r="G361" i="24"/>
  <c r="F361" i="24"/>
  <c r="G360" i="24"/>
  <c r="F360" i="24"/>
  <c r="G359" i="24"/>
  <c r="F359" i="24"/>
  <c r="G358" i="24"/>
  <c r="F358" i="24"/>
  <c r="G357" i="24"/>
  <c r="F357" i="24"/>
  <c r="G356" i="24"/>
  <c r="F356" i="24"/>
  <c r="G355" i="24"/>
  <c r="F355" i="24"/>
  <c r="G354" i="24"/>
  <c r="F354" i="24"/>
  <c r="G353" i="24"/>
  <c r="G366" i="24" s="1"/>
  <c r="F353" i="24"/>
  <c r="F366" i="24" s="1"/>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F332" i="24"/>
  <c r="G331" i="24"/>
  <c r="G349" i="24" s="1"/>
  <c r="F331" i="24"/>
  <c r="F349" i="24" s="1"/>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F309" i="24"/>
  <c r="G308" i="24"/>
  <c r="G326" i="24" s="1"/>
  <c r="F308" i="24"/>
  <c r="F326" i="24" s="1"/>
  <c r="D273" i="24"/>
  <c r="G279" i="24" s="1"/>
  <c r="C273" i="24"/>
  <c r="F279" i="24" s="1"/>
  <c r="G272" i="24"/>
  <c r="F272" i="24"/>
  <c r="G271" i="24"/>
  <c r="F271" i="24"/>
  <c r="G270" i="24"/>
  <c r="F270" i="24"/>
  <c r="G269" i="24"/>
  <c r="F269" i="24"/>
  <c r="G268" i="24"/>
  <c r="F268" i="24"/>
  <c r="G267" i="24"/>
  <c r="F267" i="24"/>
  <c r="G266" i="24"/>
  <c r="F266" i="24"/>
  <c r="G265" i="24"/>
  <c r="G273" i="24" s="1"/>
  <c r="F265" i="24"/>
  <c r="F273" i="24" s="1"/>
  <c r="D251" i="24"/>
  <c r="G257" i="24" s="1"/>
  <c r="C251" i="24"/>
  <c r="F257" i="24" s="1"/>
  <c r="G250" i="24"/>
  <c r="F250" i="24"/>
  <c r="G249" i="24"/>
  <c r="F249" i="24"/>
  <c r="G248" i="24"/>
  <c r="F248" i="24"/>
  <c r="G247" i="24"/>
  <c r="F247" i="24"/>
  <c r="G246" i="24"/>
  <c r="F246" i="24"/>
  <c r="G245" i="24"/>
  <c r="F245" i="24"/>
  <c r="G244" i="24"/>
  <c r="F244" i="24"/>
  <c r="G243" i="24"/>
  <c r="G251" i="24" s="1"/>
  <c r="F243" i="24"/>
  <c r="F251" i="24" s="1"/>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F215" i="24"/>
  <c r="G214" i="24"/>
  <c r="G238" i="24" s="1"/>
  <c r="F214" i="24"/>
  <c r="F238" i="24" s="1"/>
  <c r="F97" i="24"/>
  <c r="D97" i="24"/>
  <c r="C97" i="24"/>
  <c r="F93" i="24"/>
  <c r="D93" i="24"/>
  <c r="C93" i="24"/>
  <c r="F65" i="24"/>
  <c r="D65" i="24"/>
  <c r="C65" i="24"/>
  <c r="F39" i="24"/>
  <c r="F37" i="24"/>
  <c r="F35" i="24"/>
  <c r="F33" i="24"/>
  <c r="F31" i="24"/>
  <c r="C29" i="24"/>
  <c r="F38" i="24" s="1"/>
  <c r="F28" i="24"/>
  <c r="F27" i="24"/>
  <c r="F26" i="24"/>
  <c r="F29" i="24" s="1"/>
  <c r="D18" i="24"/>
  <c r="C18"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F371" i="9"/>
  <c r="G370" i="9"/>
  <c r="F370" i="9"/>
  <c r="G369" i="9"/>
  <c r="F369" i="9"/>
  <c r="G368" i="9"/>
  <c r="G372" i="9" s="1"/>
  <c r="F368" i="9"/>
  <c r="F372" i="9" s="1"/>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D85" i="9"/>
  <c r="F76" i="9"/>
  <c r="D76" i="9"/>
  <c r="C76" i="9"/>
  <c r="F72" i="9"/>
  <c r="D72" i="9"/>
  <c r="C72" i="9"/>
  <c r="F57" i="9"/>
  <c r="D57" i="9"/>
  <c r="F44" i="9"/>
  <c r="D44" i="9"/>
  <c r="C44" i="9"/>
  <c r="F36" i="9"/>
  <c r="D36" i="9"/>
  <c r="F28" i="9"/>
  <c r="G17" i="24" s="1"/>
  <c r="D28" i="9"/>
  <c r="C15" i="9"/>
  <c r="F17" i="22" s="1"/>
  <c r="F13"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9" i="8"/>
  <c r="F215" i="8" s="1"/>
  <c r="C208" i="8"/>
  <c r="F206" i="8"/>
  <c r="F202" i="8"/>
  <c r="F198" i="8"/>
  <c r="F194" i="8"/>
  <c r="F187" i="8"/>
  <c r="F185" i="8"/>
  <c r="F183" i="8"/>
  <c r="F181" i="8"/>
  <c r="C179" i="8"/>
  <c r="F186" i="8" s="1"/>
  <c r="F178" i="8"/>
  <c r="F177" i="8"/>
  <c r="F176" i="8"/>
  <c r="F175" i="8"/>
  <c r="F174" i="8"/>
  <c r="F179" i="8" s="1"/>
  <c r="D167" i="8"/>
  <c r="C167" i="8"/>
  <c r="G166" i="8"/>
  <c r="F166" i="8"/>
  <c r="G165" i="8"/>
  <c r="F165" i="8"/>
  <c r="G164" i="8"/>
  <c r="G167" i="8" s="1"/>
  <c r="F164" i="8"/>
  <c r="F167" i="8" s="1"/>
  <c r="F162" i="8"/>
  <c r="F160" i="8"/>
  <c r="D157" i="8"/>
  <c r="C157" i="8"/>
  <c r="F161" i="8" s="1"/>
  <c r="G156" i="8"/>
  <c r="F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7" i="8" s="1"/>
  <c r="F138" i="8"/>
  <c r="F157" i="8" s="1"/>
  <c r="D131" i="8"/>
  <c r="G136" i="8" s="1"/>
  <c r="C131" i="8"/>
  <c r="F136"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D103" i="8"/>
  <c r="D102" i="8"/>
  <c r="D101" i="8"/>
  <c r="C100" i="8"/>
  <c r="F105" i="8" s="1"/>
  <c r="F99" i="8"/>
  <c r="D99" i="8"/>
  <c r="D98" i="8"/>
  <c r="F97" i="8"/>
  <c r="D97" i="8"/>
  <c r="D96" i="8"/>
  <c r="F95" i="8"/>
  <c r="D95" i="8"/>
  <c r="D94" i="8"/>
  <c r="F93" i="8"/>
  <c r="D93" i="8"/>
  <c r="D100" i="8" s="1"/>
  <c r="D82" i="8"/>
  <c r="G82" i="8" s="1"/>
  <c r="F81" i="8"/>
  <c r="D81" i="8"/>
  <c r="G81" i="8" s="1"/>
  <c r="D80" i="8"/>
  <c r="G80" i="8" s="1"/>
  <c r="F79" i="8"/>
  <c r="D79" i="8"/>
  <c r="G79" i="8" s="1"/>
  <c r="G78" i="8"/>
  <c r="D78" i="8"/>
  <c r="D77" i="8"/>
  <c r="C77" i="8"/>
  <c r="F82"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47" i="8"/>
  <c r="D45" i="8"/>
  <c r="C307" i="8"/>
  <c r="F293" i="8"/>
  <c r="D293" i="8"/>
  <c r="D295" i="8"/>
  <c r="G293" i="8"/>
  <c r="D291" i="8"/>
  <c r="D307" i="8"/>
  <c r="F295" i="8"/>
  <c r="C291" i="8"/>
  <c r="F307" i="8"/>
  <c r="C295" i="8"/>
  <c r="C293" i="8"/>
  <c r="F196" i="8" l="1"/>
  <c r="F200" i="8"/>
  <c r="F204" i="8"/>
  <c r="G104" i="8"/>
  <c r="G102" i="8"/>
  <c r="G99" i="8"/>
  <c r="G97" i="8"/>
  <c r="G95" i="8"/>
  <c r="G93" i="8"/>
  <c r="G105" i="8"/>
  <c r="G103" i="8"/>
  <c r="G101" i="8"/>
  <c r="G98" i="8"/>
  <c r="G96" i="8"/>
  <c r="G94" i="8"/>
  <c r="F102" i="8"/>
  <c r="F104" i="8"/>
  <c r="G132" i="8"/>
  <c r="G133" i="8"/>
  <c r="G134" i="8"/>
  <c r="G135" i="8"/>
  <c r="G162" i="8"/>
  <c r="G161" i="8"/>
  <c r="G160" i="8"/>
  <c r="G159" i="8"/>
  <c r="G158" i="8"/>
  <c r="F59" i="8"/>
  <c r="F61" i="8"/>
  <c r="F80" i="8"/>
  <c r="F94" i="8"/>
  <c r="F100" i="8" s="1"/>
  <c r="F96" i="8"/>
  <c r="F98" i="8"/>
  <c r="F101" i="8"/>
  <c r="F103" i="8"/>
  <c r="F132" i="8"/>
  <c r="F133" i="8"/>
  <c r="F134" i="8"/>
  <c r="F135" i="8"/>
  <c r="F158" i="8"/>
  <c r="F159" i="8"/>
  <c r="F210" i="8"/>
  <c r="F212" i="8"/>
  <c r="F214" i="8"/>
  <c r="F12" i="9"/>
  <c r="F14" i="9"/>
  <c r="F17" i="9"/>
  <c r="F19" i="9"/>
  <c r="F21" i="9"/>
  <c r="F23" i="9"/>
  <c r="F25" i="9"/>
  <c r="D99" i="9"/>
  <c r="F228" i="9"/>
  <c r="F229" i="9"/>
  <c r="F230" i="9"/>
  <c r="F231" i="9"/>
  <c r="F232" i="9"/>
  <c r="F250" i="9"/>
  <c r="F251" i="9"/>
  <c r="F252" i="9"/>
  <c r="F253" i="9"/>
  <c r="F254" i="9"/>
  <c r="F15" i="24"/>
  <c r="F16" i="24"/>
  <c r="F17" i="24"/>
  <c r="F252" i="24"/>
  <c r="F253" i="24"/>
  <c r="F254" i="24"/>
  <c r="F255" i="24"/>
  <c r="F256" i="24"/>
  <c r="F274" i="24"/>
  <c r="F275" i="24"/>
  <c r="F276" i="24"/>
  <c r="F277" i="24"/>
  <c r="F278" i="24"/>
  <c r="G17" i="22"/>
  <c r="F180" i="8"/>
  <c r="F182" i="8"/>
  <c r="F184" i="8"/>
  <c r="F193" i="8"/>
  <c r="F195" i="8"/>
  <c r="F197" i="8"/>
  <c r="F199" i="8"/>
  <c r="F201" i="8"/>
  <c r="F203" i="8"/>
  <c r="F205" i="8"/>
  <c r="F207" i="8"/>
  <c r="F211" i="8"/>
  <c r="F213" i="8"/>
  <c r="F16" i="9"/>
  <c r="F18" i="9"/>
  <c r="F20" i="9"/>
  <c r="F22" i="9"/>
  <c r="F24" i="9"/>
  <c r="F26" i="9"/>
  <c r="G228" i="9"/>
  <c r="G229" i="9"/>
  <c r="G230" i="9"/>
  <c r="G231" i="9"/>
  <c r="G232" i="9"/>
  <c r="G250" i="9"/>
  <c r="G251" i="9"/>
  <c r="G252" i="9"/>
  <c r="G253" i="9"/>
  <c r="G254" i="9"/>
  <c r="G15" i="24"/>
  <c r="G18" i="24" s="1"/>
  <c r="G16" i="24"/>
  <c r="F30" i="24"/>
  <c r="F32" i="24"/>
  <c r="F34" i="24"/>
  <c r="F36" i="24"/>
  <c r="G252" i="24"/>
  <c r="G253" i="24"/>
  <c r="G254" i="24"/>
  <c r="G255" i="24"/>
  <c r="G256" i="24"/>
  <c r="G274" i="24"/>
  <c r="G275" i="24"/>
  <c r="G276" i="24"/>
  <c r="G277" i="24"/>
  <c r="G278" i="24"/>
  <c r="F18" i="24" l="1"/>
  <c r="F15" i="9"/>
  <c r="G100" i="8"/>
  <c r="F209" i="8"/>
  <c r="F208" i="8"/>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<sst xmlns="http://schemas.openxmlformats.org/spreadsheetml/2006/main" count="4385" uniqueCount="3103">
  <si>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</si>
  <si>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</si>
  <si>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</si>
  <si>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</si>
  <si>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</si>
  <si>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</si>
  <si>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</si>
  <si>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</si>
  <si>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</si>
  <si>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</si>
  <si>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</si>
  <si>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</si>
  <si>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</si>
  <si>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</si>
  <si>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</si>
  <si>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</si>
  <si>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</si>
  <si>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</si>
  <si>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</si>
  <si>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</si>
  <si>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</si>
  <si>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</si>
  <si>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</si>
  <si>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</si>
  <si>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</si>
  <si>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</si>
  <si>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</si>
  <si>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</si>
  <si>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</si>
  <si>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</si>
  <si>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</si>
  <si>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</si>
  <si>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</si>
  <si>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</si>
  <si>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</si>
  <si>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</si>
  <si>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</si>
  <si>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</si>
  <si>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</si>
  <si>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</si>
  <si>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</si>
  <si>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</si>
  <si>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</si>
  <si>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</si>
  <si>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</si>
  <si>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</si>
  <si>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</si>
  <si>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</si>
  <si>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</si>
  <si>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</si>
  <si>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</si>
  <si>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</si>
  <si>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</si>
  <si>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</si>
  <si>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</si>
  <si>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</si>
  <si>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</si>
  <si>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</si>
  <si>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</si>
  <si>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</si>
  <si>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</si>
  <si>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</si>
  <si>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</si>
  <si>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</si>
  <si>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</si>
  <si>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</si>
  <si>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</si>
  <si>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</si>
  <si>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</si>
  <si>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</si>
  <si>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</si>
  <si>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</si>
  <si>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</si>
  <si>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</si>
  <si>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</si>
  <si>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</si>
  <si>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</si>
  <si>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</si>
  <si>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</si>
  <si>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</si>
  <si>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</si>
  <si>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</si>
  <si>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</si>
  <si>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</si>
  <si>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</si>
  <si>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</si>
  <si>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</si>
  <si>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</si>
  <si>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</si>
  <si>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</si>
  <si>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</si>
  <si>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</si>
  <si>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</si>
  <si>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</si>
  <si>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</si>
  <si>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</si>
  <si>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</si>
  <si>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</si>
  <si>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</si>
  <si>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</si>
  <si>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</si>
  <si>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</si>
  <si>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</si>
  <si>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</si>
  <si>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</si>
  <si>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</si>
  <si>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</si>
  <si>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</si>
  <si>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</si>
  <si>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</si>
  <si>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</si>
  <si>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</si>
  <si>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</si>
  <si>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</si>
  <si>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</si>
  <si>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</si>
  <si>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</si>
  <si>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</si>
  <si>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</si>
  <si>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</si>
  <si>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</si>
  <si>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</si>
  <si>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</si>
  <si>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</si>
  <si>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</si>
  <si>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</si>
  <si>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</si>
  <si>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</si>
  <si>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</si>
  <si>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</si>
  <si>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</si>
  <si>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</si>
  <si>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</si>
  <si>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</si>
  <si>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</si>
  <si>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</si>
  <si>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</si>
  <si>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</si>
  <si>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</si>
  <si>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</si>
  <si>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</si>
  <si>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</si>
  <si>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</si>
  <si>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</si>
  <si>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</si>
  <si>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</si>
  <si>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</si>
  <si>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</si>
  <si>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</si>
  <si>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</si>
  <si>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</si>
  <si>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</si>
  <si>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</si>
  <si>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</si>
  <si>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</si>
  <si>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</si>
  <si>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</si>
  <si>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</si>
  <si>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</si>
  <si>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</si>
  <si>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</si>
  <si>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</si>
  <si>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</si>
  <si>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</si>
  <si>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</si>
  <si>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</si>
  <si>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</si>
  <si>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</si>
  <si>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</si>
  <si>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</si>
  <si>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</si>
  <si>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</si>
  <si>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</si>
  <si>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</si>
  <si>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</si>
  <si>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</si>
  <si>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</si>
  <si>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</si>
  <si>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</si>
  <si>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</si>
  <si>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</si>
  <si>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</si>
  <si>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</si>
  <si>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</si>
  <si>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</si>
  <si>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</si>
  <si>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</si>
  <si>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</si>
  <si>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</si>
  <si>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</si>
  <si>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</si>
  <si>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</si>
  <si>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</si>
  <si>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</si>
  <si>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</si>
  <si>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</si>
  <si>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</si>
  <si>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</si>
  <si>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</si>
  <si>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</si>
  <si>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</si>
  <si>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</si>
  <si>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</si>
  <si>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</si>
  <si>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</si>
  <si>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</si>
  <si>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</si>
  <si>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</si>
  <si>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</si>
  <si>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</si>
  <si>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</si>
  <si>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</si>
  <si>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</si>
  <si>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</si>
  <si>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</si>
  <si>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</si>
  <si>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</si>
  <si>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</si>
  <si>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</si>
  <si>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</si>
  <si>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</si>
  <si>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</si>
  <si>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</si>
  <si>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</si>
  <si>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</si>
  <si>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</si>
  <si>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</si>
  <si>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</si>
  <si>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</si>
  <si>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</si>
  <si>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</si>
  <si>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</si>
  <si>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</si>
  <si>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</si>
  <si>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</si>
  <si>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</si>
  <si>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</si>
  <si>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</si>
  <si>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</si>
  <si>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</si>
  <si>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</si>
  <si>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</si>
  <si>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</si>
  <si>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</si>
  <si>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</si>
  <si>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</si>
  <si>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</si>
  <si>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</si>
  <si>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</si>
  <si>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</si>
  <si>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</si>
  <si>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</si>
  <si>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</si>
  <si>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</si>
  <si>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</si>
  <si>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</si>
  <si>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</si>
  <si>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</si>
  <si>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</si>
  <si>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</si>
  <si>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</si>
  <si>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</si>
  <si>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</si>
  <si>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</si>
  <si>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</si>
  <si>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</si>
  <si>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</si>
  <si>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</si>
  <si>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</si>
  <si>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</si>
  <si>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</si>
  <si>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</si>
  <si>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</si>
  <si>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</si>
  <si>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</si>
  <si>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</si>
  <si>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</si>
  <si>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</si>
  <si>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</si>
  <si>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</si>
  <si>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</si>
  <si>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</si>
  <si>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</si>
  <si>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</si>
  <si>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</si>
  <si>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</si>
  <si>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</si>
  <si>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</si>
  <si>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</si>
  <si>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</si>
  <si>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</si>
  <si>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</si>
  <si>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</si>
  <si>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</si>
  <si>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</si>
  <si>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</si>
  <si>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</si>
  <si>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</si>
  <si>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</si>
  <si>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</si>
  <si>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</si>
  <si>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</si>
  <si>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</si>
  <si>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</si>
  <si>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</si>
  <si>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</si>
  <si>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</si>
  <si>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</si>
  <si>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</si>
  <si>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</si>
  <si>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</si>
  <si>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</si>
  <si>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</si>
  <si>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</si>
  <si>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</si>
  <si>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</si>
  <si>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</si>
  <si>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</si>
  <si>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</si>
  <si>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</si>
  <si>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</si>
  <si>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</si>
  <si>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</si>
  <si>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</si>
  <si>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</si>
  <si>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</si>
  <si>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</si>
  <si>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</si>
  <si>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</si>
  <si>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</si>
  <si>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</si>
  <si>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</si>
  <si>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</si>
  <si>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</si>
  <si>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</si>
  <si>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</si>
  <si>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</si>
  <si>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</si>
  <si>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</si>
  <si>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</si>
  <si>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</si>
  <si>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</si>
  <si>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</si>
  <si>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</si>
  <si>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</si>
  <si>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</si>
  <si>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</si>
  <si>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</si>
  <si>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</si>
  <si>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</si>
  <si>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</si>
  <si>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</si>
  <si>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</si>
  <si>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</si>
  <si>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</si>
  <si>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</si>
  <si>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</si>
  <si>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</si>
  <si>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</si>
  <si>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</si>
  <si>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</si>
  <si>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</si>
  <si>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</si>
  <si>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</si>
  <si>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</si>
  <si>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</si>
  <si>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</si>
  <si>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</si>
  <si>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</si>
  <si>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</si>
  <si>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</si>
  <si>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</si>
  <si>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</si>
  <si>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</si>
  <si>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</si>
  <si>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</si>
  <si>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</si>
  <si>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</si>
  <si>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</si>
  <si>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</si>
  <si>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</si>
  <si>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</si>
  <si>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</si>
  <si>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</si>
  <si>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</si>
  <si>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</si>
  <si>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</si>
  <si>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</si>
  <si>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</si>
  <si>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</si>
  <si>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</si>
  <si>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</si>
  <si>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</si>
  <si>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</si>
  <si>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</si>
  <si>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</si>
  <si>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</si>
  <si>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</si>
  <si>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</si>
  <si>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</si>
  <si>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</si>
  <si>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</si>
  <si>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</si>
  <si>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</si>
  <si>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</si>
  <si>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</si>
  <si>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</si>
  <si>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</si>
  <si>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</si>
  <si>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</si>
  <si>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</si>
  <si>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</si>
  <si>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</si>
  <si>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</si>
  <si>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</si>
  <si>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</si>
  <si>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</si>
  <si>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</si>
  <si>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</si>
  <si>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</si>
  <si>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</si>
  <si>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</si>
  <si>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</si>
  <si>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</si>
  <si>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</si>
  <si>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</si>
  <si>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</si>
  <si>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</si>
  <si>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</si>
  <si>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</si>
  <si>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</si>
  <si>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</si>
  <si>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</si>
  <si>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</si>
  <si>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</si>
  <si>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</si>
  <si>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</si>
  <si>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</si>
  <si>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</si>
  <si>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</si>
  <si>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</si>
  <si>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</si>
  <si>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</si>
  <si>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</si>
  <si>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</si>
  <si>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</si>
  <si>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</si>
  <si>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</si>
  <si>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</si>
  <si>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</si>
  <si>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</si>
  <si>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</si>
  <si>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</si>
  <si>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</si>
  <si>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</si>
  <si>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</si>
  <si>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</si>
  <si>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</si>
  <si>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</si>
  <si>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</si>
  <si>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</si>
  <si>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</si>
  <si>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</si>
  <si>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</si>
  <si>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</si>
  <si>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</si>
  <si>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</si>
  <si>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</si>
  <si>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</si>
  <si>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</si>
  <si>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</si>
  <si>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</si>
  <si>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</si>
  <si>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</si>
  <si>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</si>
  <si>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</si>
  <si>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</si>
  <si>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</si>
  <si>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</si>
  <si>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</si>
  <si>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</si>
  <si>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</si>
  <si>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</si>
  <si>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</si>
  <si>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</si>
  <si>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</si>
  <si>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</si>
  <si>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</si>
  <si>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</si>
  <si>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</si>
  <si>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</si>
  <si>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</si>
  <si>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</si>
  <si>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</si>
  <si>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</si>
  <si>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</si>
  <si>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</si>
  <si>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</si>
  <si>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</si>
  <si>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</si>
  <si>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</si>
  <si>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</si>
  <si>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</si>
  <si>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</si>
  <si>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</si>
  <si>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</si>
  <si>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</si>
  <si>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</si>
  <si>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</si>
  <si>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</si>
  <si>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</si>
  <si>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</si>
  <si>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</si>
  <si>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</si>
  <si>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</si>
  <si>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</si>
  <si>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</si>
  <si>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</si>
  <si>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</si>
  <si>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</si>
  <si>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</si>
  <si>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</si>
  <si>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</si>
  <si>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</si>
  <si>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</si>
  <si>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</si>
  <si>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</si>
  <si>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</si>
  <si>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</si>
  <si>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</si>
  <si>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</si>
  <si>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</si>
  <si>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</si>
  <si>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</si>
  <si>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</si>
  <si>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</si>
  <si>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</si>
  <si>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</si>
  <si>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</si>
  <si>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</si>
  <si>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</si>
  <si>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</si>
  <si>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</si>
  <si>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</si>
  <si>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</si>
  <si>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</si>
  <si>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</si>
  <si>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</si>
  <si>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</si>
  <si>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</si>
  <si>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</si>
  <si>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</si>
  <si>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</si>
  <si>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</si>
  <si>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</si>
  <si>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</si>
  <si>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</si>
  <si>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</si>
  <si>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</si>
  <si>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</si>
  <si>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</si>
  <si>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</si>
  <si>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</si>
  <si>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</si>
  <si>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</si>
  <si>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</si>
  <si>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</si>
  <si>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</si>
  <si>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</si>
  <si>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</si>
  <si>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</si>
  <si>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</si>
  <si>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</si>
  <si>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</si>
  <si>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</si>
  <si>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</si>
  <si>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</si>
  <si>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</si>
  <si>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</si>
  <si>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</si>
  <si>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</si>
  <si>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</si>
  <si>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</si>
  <si>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</si>
  <si>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</si>
  <si>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</si>
  <si>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</si>
  <si>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</si>
  <si>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</si>
  <si>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</si>
  <si>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</si>
  <si>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</si>
  <si>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</si>
  <si>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</si>
  <si>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</si>
  <si>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</si>
  <si>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</si>
  <si>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</si>
  <si>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</si>
  <si>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</si>
  <si>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</si>
  <si>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</si>
  <si>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</si>
  <si>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</si>
  <si>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</si>
  <si>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</si>
  <si>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</si>
  <si>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</si>
  <si>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</si>
  <si>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</si>
  <si>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</si>
  <si>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</si>
  <si>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</si>
  <si>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</si>
  <si>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</si>
  <si>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</si>
  <si>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</si>
  <si>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</si>
  <si>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</si>
  <si>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</si>
  <si>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</si>
  <si>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</si>
  <si>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</si>
  <si>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</si>
  <si>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</si>
  <si>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</si>
  <si>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</si>
  <si>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</si>
  <si>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</si>
  <si>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</si>
  <si>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</si>
  <si>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</si>
  <si>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</si>
  <si>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</si>
  <si>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</si>
  <si>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</si>
  <si>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</si>
  <si>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</si>
  <si>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</si>
  <si>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</si>
  <si>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</si>
  <si>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</si>
  <si>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</si>
  <si>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</si>
  <si>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</si>
  <si>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</si>
  <si>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</si>
  <si>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</si>
  <si>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</si>
  <si>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</si>
  <si>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</si>
  <si>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</si>
  <si>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</si>
  <si>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</si>
  <si>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</si>
  <si>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</si>
  <si>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</si>
  <si>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</si>
  <si>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</si>
  <si>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</si>
  <si>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</si>
  <si>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</si>
  <si>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</si>
  <si>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</si>
  <si>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</si>
  <si>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</si>
  <si>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</si>
  <si>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</si>
  <si>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</si>
  <si>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</si>
  <si>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</si>
  <si>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</si>
  <si>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</si>
  <si>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</si>
  <si>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</si>
  <si>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</si>
  <si>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</si>
  <si>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</si>
  <si>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</si>
  <si>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</si>
  <si>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</si>
  <si>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</si>
  <si>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</si>
  <si>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</si>
  <si>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</si>
  <si>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</si>
  <si>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</si>
  <si>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</si>
  <si>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</si>
  <si>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</si>
  <si>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</si>
  <si>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</si>
  <si>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</si>
  <si>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</si>
  <si>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</si>
  <si>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</si>
  <si>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</si>
  <si>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</si>
  <si>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</si>
  <si>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</si>
  <si>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</si>
  <si>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</si>
  <si>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</si>
  <si>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</si>
  <si>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</si>
  <si>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</si>
  <si>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</si>
  <si>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</si>
  <si>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</si>
  <si>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</si>
  <si>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</si>
  <si>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</si>
  <si>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</si>
  <si>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</si>
  <si>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</si>
  <si>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</si>
  <si>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</si>
  <si>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</si>
  <si>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</si>
  <si>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</si>
  <si>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</si>
  <si>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</si>
  <si>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</si>
  <si>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</si>
  <si>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</si>
  <si>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</si>
  <si>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</si>
  <si>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</si>
  <si>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</si>
  <si>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</si>
  <si>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</si>
  <si>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</si>
  <si>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</si>
  <si>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</si>
  <si>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</si>
  <si>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</si>
  <si>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</si>
  <si>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</si>
  <si>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</si>
  <si>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</si>
  <si>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</si>
  <si>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</si>
  <si>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</si>
  <si>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</si>
  <si>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</si>
  <si>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</si>
  <si>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</si>
  <si>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</si>
  <si>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</si>
  <si>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</si>
  <si>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</si>
  <si>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</si>
  <si>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</si>
  <si>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</si>
  <si>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</si>
  <si>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</si>
  <si>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</si>
  <si>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</si>
  <si>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</si>
  <si>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</si>
  <si>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</si>
  <si>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</si>
  <si>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</si>
  <si>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</si>
  <si>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</si>
  <si>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</si>
  <si>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</si>
  <si>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</si>
  <si>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</si>
  <si>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</si>
  <si>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</si>
  <si>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</si>
  <si>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</si>
  <si>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</si>
  <si>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</si>
  <si>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</si>
  <si>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</si>
  <si>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</si>
  <si>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</si>
  <si>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</si>
  <si>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</si>
  <si>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</si>
  <si>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</si>
  <si>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</si>
  <si>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</si>
  <si>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</si>
  <si>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</si>
  <si>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</si>
  <si>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</si>
  <si>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</si>
  <si>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</si>
  <si>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</si>
  <si>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</si>
  <si>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</si>
  <si>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</si>
  <si>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</si>
  <si>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</si>
  <si>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</si>
  <si>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</si>
  <si>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</si>
  <si>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</si>
  <si>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</si>
  <si>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</si>
  <si>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</si>
  <si>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</si>
  <si>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</si>
  <si>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</si>
  <si>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</si>
  <si>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</si>
  <si>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</si>
  <si>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</si>
  <si>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</si>
  <si>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</si>
  <si>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</si>
  <si>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</si>
  <si>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</si>
  <si>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</si>
  <si>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</si>
  <si>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</si>
  <si>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</si>
  <si>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</si>
  <si>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</si>
  <si>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</si>
  <si>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</si>
  <si>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</si>
  <si>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</si>
  <si>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</si>
  <si>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</si>
  <si>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</si>
  <si>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</si>
  <si>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</si>
  <si>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</si>
  <si>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</si>
  <si>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</si>
  <si>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</si>
  <si>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</si>
  <si>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</si>
  <si>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</si>
  <si>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</si>
  <si>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</si>
  <si>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</si>
  <si>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</si>
  <si>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</si>
  <si>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</si>
  <si>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</si>
  <si>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</si>
  <si>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</si>
  <si>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</si>
  <si>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</si>
  <si>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</si>
  <si>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</si>
  <si>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</si>
  <si>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</si>
  <si>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</si>
  <si>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</si>
  <si>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</si>
  <si>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</si>
  <si>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</si>
  <si>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</si>
  <si>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</si>
  <si>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</si>
  <si>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</si>
  <si>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</si>
  <si>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</si>
  <si>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</si>
  <si>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</si>
  <si>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</si>
  <si>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</si>
  <si>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</si>
  <si>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</si>
  <si>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</si>
  <si>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</si>
  <si>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</si>
  <si>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</si>
  <si>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</si>
  <si>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</si>
  <si>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</si>
  <si>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</si>
  <si>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</si>
  <si>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</si>
  <si>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</si>
  <si>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</si>
  <si>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</si>
  <si>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</si>
  <si>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</si>
  <si>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</si>
  <si>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</si>
  <si>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</si>
  <si>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</si>
  <si>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</si>
  <si>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</si>
  <si>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</si>
  <si>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</si>
  <si>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</si>
  <si>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</si>
  <si>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</si>
  <si>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</si>
  <si>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</si>
  <si>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</si>
  <si>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</si>
  <si>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</si>
  <si>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</si>
  <si>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</si>
  <si>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</si>
  <si>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</si>
  <si>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</si>
  <si>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</si>
  <si>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</si>
  <si>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</si>
  <si>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</si>
  <si>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</si>
  <si>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</si>
  <si>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</si>
  <si>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</si>
  <si>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</si>
  <si>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</si>
  <si>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</si>
  <si>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</si>
  <si>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</si>
  <si>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</si>
  <si>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</si>
  <si>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</si>
  <si>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</si>
  <si>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</si>
  <si>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</si>
  <si>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</si>
  <si>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</si>
  <si>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</si>
  <si>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</si>
  <si>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</si>
  <si>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</si>
  <si>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</si>
  <si>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</si>
  <si>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</si>
  <si>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</si>
  <si>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</si>
  <si>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</si>
  <si>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</si>
  <si>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</si>
  <si>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</si>
  <si>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</si>
  <si>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</si>
  <si>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</si>
  <si>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</si>
  <si>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</si>
  <si>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</si>
  <si>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</si>
  <si>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</si>
  <si>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</si>
  <si>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</si>
  <si>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</si>
  <si>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</si>
  <si>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</si>
  <si>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</si>
  <si>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</si>
  <si>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</si>
  <si>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</si>
  <si>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</si>
  <si>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</si>
  <si>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</si>
  <si>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</si>
  <si>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</si>
  <si>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</si>
  <si>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</si>
  <si>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</si>
  <si>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</si>
  <si>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</si>
  <si>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</si>
  <si>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</si>
  <si>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</si>
  <si>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</si>
  <si>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</si>
  <si>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</si>
  <si>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</si>
  <si>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</si>
  <si>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</si>
  <si>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</si>
  <si>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</si>
  <si>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</si>
  <si>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</si>
  <si>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</si>
  <si>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</si>
  <si>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</si>
  <si>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</si>
  <si>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</si>
  <si>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</si>
  <si>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</si>
  <si>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</si>
  <si>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</si>
  <si>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</si>
  <si>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</si>
  <si>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</si>
  <si>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</si>
  <si>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</si>
  <si>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</si>
  <si>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</si>
  <si>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</si>
  <si>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</si>
  <si>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</si>
  <si>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</si>
  <si>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</si>
  <si>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</si>
  <si>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</si>
  <si>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</si>
  <si>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</si>
  <si>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</si>
  <si>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</si>
  <si>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</si>
  <si>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</si>
  <si>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</si>
  <si>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</si>
  <si>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</si>
  <si>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</si>
  <si>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</si>
  <si>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</si>
  <si>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</si>
  <si>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</si>
  <si>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</si>
  <si>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</si>
  <si>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</si>
  <si>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</si>
  <si>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</si>
  <si>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</si>
  <si>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</si>
  <si>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</si>
  <si>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</si>
  <si>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</si>
  <si>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</si>
  <si>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</si>
  <si>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</si>
  <si>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</si>
  <si>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</si>
  <si>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</si>
  <si>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</si>
  <si>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</si>
  <si>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</si>
  <si>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</si>
  <si>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</si>
  <si>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</si>
  <si>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</si>
  <si>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</si>
  <si>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</si>
  <si>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</si>
  <si>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</si>
  <si>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</si>
  <si>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</si>
  <si>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</si>
  <si>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</si>
  <si>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</si>
  <si>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</si>
  <si>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</si>
  <si>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</si>
  <si>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</si>
  <si>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</si>
  <si>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</si>
  <si>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</si>
  <si>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</si>
  <si>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</si>
  <si>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</si>
  <si>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</si>
  <si>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</si>
  <si>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</si>
  <si>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</si>
  <si>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</si>
  <si>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</si>
  <si>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</si>
  <si>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</si>
  <si>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</si>
  <si>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</si>
  <si>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</si>
  <si>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</si>
  <si>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</si>
  <si>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</si>
  <si>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</si>
  <si>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</si>
  <si>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</si>
  <si>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</si>
  <si>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</si>
  <si>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</si>
  <si>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</si>
  <si>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</si>
  <si>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</si>
  <si>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</si>
  <si>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</si>
  <si>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</si>
  <si>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</si>
  <si>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</si>
  <si>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</si>
  <si>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</si>
  <si>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</si>
  <si>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</si>
  <si>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</si>
  <si>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</si>
  <si>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</si>
  <si>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</si>
  <si>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</si>
  <si>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</si>
  <si>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</si>
  <si>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</si>
  <si>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</si>
  <si>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</si>
  <si>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</si>
  <si>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</si>
  <si>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</si>
  <si>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</si>
  <si>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</si>
  <si>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</si>
  <si>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</si>
  <si>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</si>
  <si>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</si>
  <si>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</si>
  <si>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</si>
  <si>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</si>
  <si>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</si>
  <si>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</si>
  <si>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</si>
  <si>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</si>
  <si>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</si>
  <si>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</si>
  <si>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</si>
  <si>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</si>
  <si>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</si>
  <si>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</si>
  <si>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</si>
  <si>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</si>
  <si>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</si>
  <si>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</si>
  <si>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</si>
  <si>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</si>
  <si>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</si>
  <si>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</si>
  <si>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</si>
  <si>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</si>
  <si>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</si>
  <si>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</si>
  <si>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</si>
  <si>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</si>
  <si>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</si>
  <si>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</si>
  <si>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</si>
  <si>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</si>
  <si>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</si>
  <si>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</si>
  <si>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</si>
  <si>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</si>
  <si>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</si>
  <si>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</si>
  <si>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</si>
  <si>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</si>
  <si>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</si>
  <si>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</si>
  <si>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</si>
  <si>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</si>
  <si>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</si>
  <si>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</si>
  <si>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</si>
  <si>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</si>
  <si>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</si>
  <si>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</si>
  <si>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</si>
  <si>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</si>
  <si>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</si>
  <si>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</si>
  <si>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</si>
  <si>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</si>
  <si>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</si>
  <si>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</si>
  <si>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</si>
  <si>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</si>
  <si>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</si>
  <si>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</si>
  <si>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</si>
  <si>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</si>
  <si>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</si>
  <si>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</si>
  <si>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</si>
  <si>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</si>
  <si>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</si>
  <si>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</si>
  <si>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</si>
  <si>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</si>
  <si>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</si>
  <si>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</si>
  <si>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</si>
  <si>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</si>
  <si>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</si>
  <si>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</si>
  <si>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</si>
  <si>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</si>
  <si>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</si>
  <si>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</si>
  <si>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</si>
  <si>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</si>
  <si>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</si>
  <si>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</si>
  <si>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</si>
  <si>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</si>
  <si>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</si>
  <si>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</si>
  <si>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</si>
  <si>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</si>
  <si>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</si>
  <si>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</si>
  <si>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</si>
  <si>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</si>
  <si>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</si>
  <si>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</si>
  <si>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</si>
  <si>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</si>
  <si>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</si>
  <si>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</si>
  <si>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</si>
  <si>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</si>
  <si>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</si>
  <si>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</si>
  <si>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</si>
  <si>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</si>
  <si>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</si>
  <si>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</si>
  <si>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</si>
  <si>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</si>
  <si>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</si>
  <si>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</si>
  <si>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</si>
  <si>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</si>
  <si>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</si>
  <si>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</si>
  <si>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</si>
  <si>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</si>
  <si>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</si>
  <si>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</si>
  <si>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</si>
  <si>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</si>
  <si>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</si>
  <si>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</si>
  <si>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</si>
  <si>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</si>
  <si>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</si>
  <si>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</si>
  <si>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</si>
  <si>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</si>
  <si>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</si>
  <si>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</si>
  <si>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</si>
  <si>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</si>
  <si>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</si>
  <si>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</si>
  <si>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</si>
  <si>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</si>
  <si>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</si>
  <si>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</si>
  <si>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</si>
  <si>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</si>
  <si>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</si>
  <si>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</si>
  <si>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</si>
  <si>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</si>
  <si>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</si>
  <si>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</si>
  <si>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</si>
  <si>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</si>
  <si>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</si>
  <si>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</si>
  <si>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</si>
  <si>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</si>
  <si>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</si>
  <si>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</si>
  <si>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</si>
  <si>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</si>
  <si>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</si>
  <si>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</si>
  <si>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</si>
  <si>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</si>
  <si>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</si>
  <si>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</si>
  <si>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</si>
  <si>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</si>
  <si>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</si>
  <si>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</si>
  <si>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</si>
  <si>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</si>
  <si>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</si>
  <si>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</si>
  <si>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</si>
  <si>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</si>
  <si>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</si>
  <si>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</si>
  <si>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</si>
  <si>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</si>
  <si>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</si>
  <si>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</si>
  <si>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</si>
  <si>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</si>
  <si>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</si>
  <si>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</si>
  <si>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</si>
  <si>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</si>
  <si>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</si>
  <si>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</si>
  <si>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</si>
  <si>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</si>
  <si>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</si>
  <si>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</si>
  <si>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</si>
  <si>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</si>
  <si>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</si>
  <si>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</si>
  <si>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</si>
  <si>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</si>
  <si>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</si>
  <si>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</si>
  <si>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</si>
  <si>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</si>
  <si>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</si>
  <si>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</si>
  <si>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</si>
  <si>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</si>
  <si>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</si>
  <si>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</si>
  <si>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</si>
  <si>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</si>
  <si>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</si>
  <si>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</si>
  <si>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</si>
  <si>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</si>
  <si>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</si>
  <si>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</si>
  <si>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</si>
  <si>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</si>
  <si>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</si>
  <si>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</si>
  <si>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</si>
  <si>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</si>
  <si>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</si>
  <si>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</si>
  <si>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</si>
  <si>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</si>
  <si>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</si>
  <si>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</si>
  <si>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</si>
  <si>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</si>
  <si>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</si>
  <si>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</si>
  <si>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</si>
  <si>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</si>
  <si>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</si>
  <si>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</si>
  <si>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</si>
  <si>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</si>
  <si>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</si>
  <si>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</si>
  <si>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</si>
  <si>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</si>
  <si>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</si>
  <si>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</si>
  <si>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</si>
  <si>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</si>
  <si>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</si>
  <si>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</si>
  <si>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</si>
  <si>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</si>
  <si>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</si>
  <si>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</si>
  <si>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</si>
  <si>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</si>
  <si>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</si>
  <si>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</si>
  <si>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</si>
  <si>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</si>
  <si>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</si>
  <si>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</si>
  <si>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</si>
  <si>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</si>
  <si>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</si>
  <si>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</si>
  <si>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</si>
  <si>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</si>
  <si>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</si>
  <si>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</si>
  <si>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</si>
  <si>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</si>
  <si>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</si>
  <si>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</si>
  <si>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</si>
  <si>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</si>
  <si>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</si>
  <si>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</si>
  <si>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</si>
  <si>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</si>
  <si>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</si>
  <si>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</si>
  <si>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</si>
  <si>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</si>
  <si>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</si>
  <si>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</si>
  <si>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</si>
  <si>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</si>
  <si>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</si>
  <si>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</si>
  <si>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</si>
  <si>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</si>
  <si>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</si>
  <si>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</si>
  <si>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</si>
  <si>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</si>
  <si>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</si>
  <si>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</si>
  <si>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</si>
  <si>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</si>
  <si>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</si>
  <si>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</si>
  <si>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</si>
  <si>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</si>
  <si>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</si>
  <si>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</si>
  <si>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</si>
  <si>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</si>
  <si>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</si>
  <si>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</si>
  <si>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</si>
  <si>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</si>
  <si>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</si>
  <si>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</si>
  <si>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</si>
  <si>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</si>
  <si>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</si>
  <si>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</si>
  <si>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</si>
  <si>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</si>
  <si>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</si>
  <si>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</si>
  <si>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</si>
  <si>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</si>
  <si>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</si>
  <si>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</si>
  <si>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</si>
  <si>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</si>
  <si>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</si>
  <si>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</si>
  <si>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</si>
  <si>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</si>
  <si>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</si>
  <si>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</si>
  <si>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</si>
  <si>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</si>
  <si>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</si>
  <si>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</si>
  <si>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</si>
  <si>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</si>
  <si>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</si>
  <si>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</si>
  <si>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</si>
  <si>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</si>
  <si>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</si>
  <si>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</si>
  <si>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</si>
  <si>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</si>
  <si>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</si>
  <si>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</si>
  <si>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</si>
  <si>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</si>
  <si>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</si>
  <si>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</si>
  <si>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</si>
  <si>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</si>
  <si>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</si>
  <si>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</si>
  <si>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</si>
  <si>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</si>
  <si>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</si>
  <si>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</si>
  <si>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</si>
  <si>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</si>
  <si>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</si>
  <si>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</si>
  <si>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</si>
  <si>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</si>
  <si>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</si>
  <si>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</si>
  <si>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</si>
  <si>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</si>
  <si>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</si>
  <si>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</si>
  <si>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</si>
  <si>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</si>
  <si>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</si>
  <si>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</si>
  <si>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</si>
  <si>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</si>
  <si>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</si>
  <si>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</si>
  <si>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</si>
  <si>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</si>
  <si>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</si>
  <si>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</si>
  <si>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</si>
  <si>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</si>
  <si>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</si>
  <si>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</si>
  <si>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</si>
  <si>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</si>
  <si>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</si>
  <si>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</si>
  <si>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</si>
  <si>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</si>
  <si>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</si>
  <si>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</si>
  <si>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</si>
  <si>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</si>
  <si>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</si>
  <si>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</si>
  <si>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</si>
  <si>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</si>
  <si>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</si>
  <si>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</si>
  <si>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</si>
  <si>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</si>
  <si>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</si>
  <si>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</si>
  <si>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</si>
  <si>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</si>
  <si>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</si>
  <si>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</si>
  <si>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</si>
  <si>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</si>
  <si>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</si>
  <si>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</si>
  <si>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</si>
  <si>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</si>
  <si>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</si>
  <si>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</si>
  <si>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</si>
  <si>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</si>
  <si>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</si>
  <si>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</si>
  <si>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</si>
  <si>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</si>
  <si>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</si>
  <si>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</si>
  <si>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</si>
  <si>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</si>
  <si>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</si>
  <si>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</si>
  <si>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</si>
  <si>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</si>
  <si>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</si>
  <si>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</si>
  <si>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</si>
  <si>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</si>
  <si>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</si>
  <si>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</si>
  <si>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</si>
  <si>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</si>
  <si>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</si>
  <si>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</si>
  <si>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</si>
  <si>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</si>
  <si>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</si>
  <si>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</si>
  <si>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</si>
  <si>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</si>
  <si>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</si>
  <si>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</si>
  <si>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</si>
  <si>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</si>
  <si>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</si>
  <si>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</si>
  <si>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</si>
  <si>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</si>
  <si>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</si>
  <si>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</si>
  <si>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</si>
  <si>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</si>
  <si>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</si>
  <si>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</si>
  <si>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</si>
  <si>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</si>
  <si>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</si>
  <si>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</si>
  <si>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</si>
  <si>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</si>
  <si>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</si>
  <si>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</si>
  <si>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</si>
  <si>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</si>
  <si>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</si>
  <si>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</si>
  <si>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</si>
  <si>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</si>
  <si>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</si>
  <si>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</si>
  <si>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</si>
  <si>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</si>
  <si>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</si>
  <si>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</si>
  <si>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</si>
  <si>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</si>
  <si>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</si>
  <si>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</si>
  <si>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</si>
  <si>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</si>
  <si>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</si>
  <si>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</si>
  <si>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</si>
  <si>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</si>
  <si>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</si>
  <si>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</si>
  <si>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</si>
  <si>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</si>
  <si>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</si>
  <si>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</si>
  <si>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</si>
  <si>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</si>
  <si>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</si>
  <si>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</si>
  <si>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</si>
  <si>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</si>
  <si>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</si>
  <si>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</si>
  <si>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</si>
  <si>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</si>
  <si>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</si>
  <si>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</si>
  <si>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</si>
  <si>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</si>
  <si>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</si>
  <si>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</si>
  <si>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</si>
  <si>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</si>
  <si>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</si>
  <si>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</si>
  <si>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</si>
  <si>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</si>
  <si>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</si>
  <si>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</si>
  <si>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</si>
  <si>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</si>
  <si>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</si>
  <si>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</si>
  <si>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</si>
  <si>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</si>
  <si>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</si>
  <si>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</si>
  <si>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</si>
  <si>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</si>
  <si>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</si>
  <si>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</si>
  <si>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</si>
  <si>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</si>
  <si>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</si>
  <si>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</si>
  <si>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</si>
  <si>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</si>
  <si>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</si>
  <si>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</si>
  <si>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</si>
  <si>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</si>
  <si>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</si>
  <si>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</si>
  <si>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</si>
  <si>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</si>
  <si>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</si>
  <si>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</si>
  <si>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</si>
  <si>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</si>
  <si>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</si>
  <si>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</si>
  <si>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</si>
  <si>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</si>
  <si>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</si>
  <si>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</si>
  <si>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</si>
  <si>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</si>
  <si>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</si>
  <si>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</si>
  <si>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</si>
  <si>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</si>
  <si>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</si>
  <si>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</si>
  <si>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</si>
  <si>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</si>
  <si>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</si>
  <si>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</si>
  <si>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</si>
  <si>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</si>
  <si>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</si>
  <si>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</si>
  <si>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</si>
  <si>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</si>
  <si>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</si>
  <si>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</si>
  <si>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</si>
  <si>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</si>
  <si>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</si>
  <si>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</si>
  <si>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</si>
  <si>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</si>
  <si>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</si>
  <si>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</si>
  <si>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</si>
  <si>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</si>
  <si>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</si>
  <si>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</si>
  <si>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</si>
  <si>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</si>
  <si>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</si>
  <si>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</si>
  <si>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</si>
  <si>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</si>
  <si>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</si>
  <si>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</si>
  <si>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</si>
  <si>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</si>
  <si>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</si>
  <si>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</si>
  <si>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</si>
  <si>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</si>
  <si>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</si>
  <si>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</si>
  <si>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</si>
  <si>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</si>
  <si>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</si>
  <si>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</si>
  <si>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</si>
  <si>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</si>
  <si>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</si>
  <si>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</si>
  <si>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</si>
  <si>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</si>
  <si>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</si>
  <si>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</si>
  <si>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</si>
  <si>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</si>
  <si>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</si>
  <si>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</si>
  <si>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</si>
  <si>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</si>
  <si>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</si>
  <si>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</si>
  <si>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</si>
  <si>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</si>
  <si>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</si>
  <si>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</si>
  <si>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</si>
  <si>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</si>
  <si>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</si>
  <si>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</si>
  <si>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</si>
  <si>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</si>
  <si>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</si>
  <si>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</si>
  <si>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</si>
  <si>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</si>
  <si>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</si>
  <si>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</si>
  <si>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</si>
  <si>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</si>
  <si>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</si>
  <si>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</si>
  <si>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</si>
  <si>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</si>
  <si>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</si>
  <si>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</si>
  <si>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</si>
  <si>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</si>
  <si>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</si>
  <si>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</si>
  <si>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</si>
  <si>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</si>
  <si>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</si>
  <si>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</si>
  <si>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</si>
  <si>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</si>
  <si>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</si>
  <si>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</si>
  <si>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</si>
  <si>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</si>
  <si>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</si>
  <si>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</si>
  <si>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</si>
  <si>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</si>
  <si>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</si>
  <si>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</si>
  <si>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</si>
  <si>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</si>
  <si>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</si>
  <si>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</si>
  <si>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</si>
  <si>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</si>
  <si>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</si>
  <si>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</si>
  <si>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</si>
  <si>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</si>
  <si>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</si>
  <si>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</si>
  <si>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</si>
  <si>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</si>
  <si>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</si>
  <si>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</si>
  <si>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</si>
  <si>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</si>
  <si>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</si>
  <si>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</si>
  <si>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</si>
  <si>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</si>
  <si>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</si>
  <si>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</si>
  <si>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</si>
  <si>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</si>
  <si>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</si>
  <si>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</si>
  <si>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</si>
  <si>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</si>
  <si>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</si>
  <si>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</si>
  <si>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</si>
  <si>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</si>
  <si>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</si>
  <si>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</si>
  <si>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</si>
  <si>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</si>
  <si>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</si>
  <si>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</si>
  <si>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</si>
  <si>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</si>
  <si>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</si>
  <si>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</si>
  <si>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</si>
  <si>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</si>
  <si>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</si>
  <si>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</si>
  <si>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</si>
  <si>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</si>
  <si>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</si>
  <si>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</si>
  <si>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</si>
  <si>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</si>
  <si>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</si>
  <si>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</si>
  <si>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</si>
  <si>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</si>
  <si>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</si>
  <si>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</si>
  <si>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</si>
  <si>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</si>
  <si>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</si>
  <si>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</si>
  <si>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</si>
  <si>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</si>
  <si>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</si>
  <si>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</si>
  <si>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</si>
  <si>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</si>
  <si>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</si>
  <si>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</si>
  <si>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</si>
  <si>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</si>
  <si>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</si>
  <si>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</si>
  <si>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</si>
  <si>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</si>
  <si>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</si>
  <si>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</si>
  <si>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</si>
  <si>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</si>
  <si>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</si>
  <si>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</si>
  <si>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</si>
  <si>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</si>
  <si>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</si>
  <si>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</si>
  <si>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</si>
  <si>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</si>
  <si>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</si>
  <si>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</si>
  <si>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</si>
  <si>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</si>
  <si>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</si>
  <si>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</si>
  <si>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</si>
  <si>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</si>
  <si>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</si>
  <si>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</si>
  <si>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</si>
  <si>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</si>
  <si>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</si>
  <si>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</si>
  <si>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</si>
  <si>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</si>
  <si>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</si>
  <si>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</si>
  <si>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</si>
  <si>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</si>
  <si>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</si>
  <si>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</si>
  <si>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</si>
  <si>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</si>
  <si>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</si>
  <si>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</si>
  <si>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</si>
  <si>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</si>
  <si>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</si>
  <si>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</si>
  <si>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</si>
  <si>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</si>
  <si>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</si>
  <si>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</si>
  <si>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</si>
  <si>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</si>
  <si>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</si>
  <si>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</si>
  <si>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</si>
  <si>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</si>
  <si>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</si>
  <si>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</si>
  <si>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</si>
  <si>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</si>
  <si>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</si>
  <si>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</si>
  <si>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</si>
  <si>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</si>
  <si>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</si>
  <si>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</si>
  <si>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</si>
  <si>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</si>
  <si>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</si>
  <si>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</si>
  <si>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</si>
  <si>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</si>
  <si>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</si>
  <si>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</si>
  <si>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</si>
  <si>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</si>
  <si>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</si>
  <si>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</si>
  <si>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</si>
  <si>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</si>
  <si>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</si>
  <si>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</si>
  <si>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</si>
  <si>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</si>
  <si>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</si>
  <si>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</si>
  <si>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</si>
  <si>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</si>
  <si>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</si>
  <si>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</si>
  <si>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</si>
  <si>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</si>
  <si>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</si>
  <si>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</si>
  <si>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</si>
  <si>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</si>
  <si>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</si>
  <si>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</si>
  <si>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</si>
  <si>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</si>
  <si>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</si>
  <si>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</si>
  <si>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</si>
  <si>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</si>
  <si>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</si>
  <si>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</si>
  <si>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</si>
  <si>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</si>
  <si>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</si>
  <si>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</si>
  <si>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</si>
  <si>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</si>
  <si>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</si>
  <si>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</si>
  <si>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</si>
  <si>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</si>
  <si>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</si>
  <si>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</si>
  <si>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</si>
  <si>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</si>
  <si>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</si>
  <si>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</si>
  <si>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</si>
  <si>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</si>
  <si>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</si>
  <si>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</si>
  <si>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</si>
  <si>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</si>
  <si>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</si>
  <si>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</si>
  <si>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</si>
  <si>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</si>
  <si>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</si>
  <si>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</si>
  <si>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</si>
  <si>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</si>
  <si>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</si>
  <si>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</si>
  <si>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</si>
  <si>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</si>
  <si>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</si>
  <si>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</si>
  <si>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</si>
  <si>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</si>
  <si>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</si>
  <si>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</si>
  <si>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</si>
  <si>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</si>
  <si>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</si>
  <si>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</si>
  <si>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</si>
  <si>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</si>
  <si>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</si>
  <si>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</si>
  <si>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</si>
  <si>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</si>
  <si>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</si>
  <si>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</si>
  <si>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</si>
  <si>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</si>
  <si>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</si>
  <si>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</si>
  <si>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</si>
  <si>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</si>
  <si>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</si>
  <si>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</si>
  <si>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</si>
  <si>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</si>
  <si>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</si>
  <si>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</si>
  <si>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</si>
  <si>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</si>
  <si>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</si>
  <si>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</si>
  <si>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</si>
  <si>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</si>
  <si>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</si>
  <si>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</si>
  <si>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</si>
  <si>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</si>
  <si>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</si>
  <si>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</si>
  <si>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</si>
  <si>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</si>
  <si>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</si>
  <si>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</si>
  <si>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</si>
  <si>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</si>
  <si>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</si>
  <si>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</si>
  <si>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</si>
  <si>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</si>
  <si>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</si>
  <si>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</si>
  <si>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</si>
  <si>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</si>
  <si>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</si>
  <si>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</si>
  <si>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</si>
  <si>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</si>
  <si>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</si>
  <si>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</si>
  <si>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</si>
  <si>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</si>
  <si>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</si>
  <si>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</si>
  <si>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</si>
  <si>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</si>
  <si>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</si>
  <si>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</si>
  <si>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</si>
  <si>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</si>
  <si>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</si>
  <si>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</si>
  <si>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</si>
  <si>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</si>
  <si>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</si>
  <si>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</si>
  <si>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</si>
  <si>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</si>
  <si>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</si>
  <si>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</si>
  <si>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</si>
  <si>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</si>
  <si>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</si>
  <si>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</si>
  <si>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</si>
  <si>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</si>
  <si>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</si>
  <si>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</si>
  <si>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</si>
  <si>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</si>
  <si>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</si>
  <si>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</si>
  <si>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</si>
  <si>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</si>
  <si>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</si>
  <si>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</si>
  <si>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</si>
  <si>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</si>
  <si>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</si>
  <si>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</si>
  <si>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</si>
  <si>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</si>
  <si>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</si>
  <si>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</si>
  <si>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</si>
  <si>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</si>
  <si>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</si>
  <si>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</si>
  <si>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</si>
  <si>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</si>
  <si>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</si>
  <si>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</si>
  <si>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</si>
  <si>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</si>
  <si>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</si>
  <si>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</si>
  <si>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</si>
  <si>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</si>
  <si>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</si>
  <si>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</si>
  <si>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</si>
  <si>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</si>
  <si>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</si>
  <si>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</si>
  <si>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</si>
  <si>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</si>
  <si>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</si>
  <si>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</si>
  <si>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</si>
  <si>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</si>
  <si>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</si>
  <si>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</si>
  <si>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</si>
  <si>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</si>
  <si>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</si>
  <si>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</si>
  <si>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</si>
  <si>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</si>
  <si>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</si>
  <si>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</si>
  <si>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</si>
  <si>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</si>
  <si>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</si>
  <si>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</si>
  <si>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</si>
  <si>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</si>
  <si>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</si>
  <si>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</si>
  <si>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</si>
  <si>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</si>
  <si>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</si>
  <si>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</si>
  <si>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</si>
  <si>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</si>
  <si>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</si>
  <si>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</si>
  <si>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</si>
  <si>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</si>
  <si>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</si>
  <si>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</si>
  <si>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</si>
  <si>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</si>
  <si>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</si>
  <si>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</si>
  <si>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</si>
  <si>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</si>
  <si>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</si>
  <si>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</si>
  <si>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</si>
  <si>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</si>
  <si>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</si>
  <si>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</si>
  <si>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</si>
  <si>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</si>
  <si>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</si>
  <si>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</si>
  <si>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</si>
  <si>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</si>
  <si>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</si>
  <si>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</si>
  <si>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</si>
  <si>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</si>
  <si>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</si>
  <si>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</si>
  <si>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</si>
  <si>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</si>
  <si>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</si>
  <si>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</si>
  <si>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</si>
  <si>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</si>
  <si>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</si>
  <si>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</si>
  <si>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</si>
  <si>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</si>
  <si>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</si>
  <si>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</si>
  <si>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</si>
  <si>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</si>
  <si>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</si>
  <si>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</si>
  <si>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</si>
  <si>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</si>
  <si>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</si>
  <si>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</si>
  <si>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</si>
  <si>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</si>
  <si>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</si>
  <si>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</si>
  <si>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</si>
  <si>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</si>
  <si>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</si>
  <si>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</si>
  <si>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</si>
  <si>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</si>
  <si>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</si>
  <si>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</si>
  <si>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</si>
  <si>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</si>
  <si>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</si>
  <si>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</si>
  <si>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</si>
  <si>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</si>
  <si>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</si>
  <si>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</si>
  <si>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</si>
  <si>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</si>
  <si>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</si>
  <si>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</si>
  <si>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</si>
  <si>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</si>
  <si>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</si>
  <si>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</si>
  <si>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</si>
  <si>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</si>
  <si>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</si>
  <si>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</si>
  <si>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</si>
  <si>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</si>
  <si>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</si>
  <si>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</si>
  <si>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</si>
  <si>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</si>
  <si>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</si>
  <si>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</si>
  <si>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</si>
  <si>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</si>
  <si>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</si>
  <si>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</si>
  <si>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</si>
  <si>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</si>
  <si>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</si>
  <si>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</si>
  <si>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</si>
  <si>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</si>
  <si>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</si>
  <si>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</si>
  <si>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</si>
  <si>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</si>
  <si>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</si>
  <si>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</si>
  <si>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</si>
  <si>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</si>
  <si>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</si>
  <si>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</si>
  <si>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</si>
  <si>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</si>
  <si>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</si>
  <si>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</si>
  <si>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</si>
  <si>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</si>
  <si>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</si>
  <si>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</si>
  <si>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</si>
  <si>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</si>
  <si>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</si>
  <si>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</si>
  <si>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</si>
  <si>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</si>
  <si>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</si>
  <si>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</si>
  <si>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</si>
  <si>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</si>
  <si>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</si>
  <si>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</si>
  <si>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</si>
  <si>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</si>
  <si>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</si>
  <si>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</si>
  <si>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</si>
  <si>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</si>
  <si>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</si>
  <si>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</si>
  <si>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</si>
  <si>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</si>
  <si>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</si>
  <si>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</si>
  <si>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</si>
  <si>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</si>
  <si>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</si>
  <si>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</si>
  <si>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</si>
  <si>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</si>
  <si>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</si>
  <si>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</si>
  <si>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</si>
  <si>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</si>
  <si>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</si>
  <si>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</si>
  <si>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</si>
  <si>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</si>
  <si>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</si>
  <si>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</si>
  <si>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</si>
  <si>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</si>
  <si>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</si>
  <si>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</si>
  <si>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</si>
  <si>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</si>
  <si>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</si>
  <si>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</si>
  <si>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</si>
  <si>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</si>
  <si>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</si>
  <si>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</si>
  <si>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</si>
  <si>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</si>
  <si>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</si>
  <si>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</si>
  <si>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</si>
  <si>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</si>
  <si>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</si>
  <si>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</si>
  <si>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</si>
  <si>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</si>
  <si>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</si>
  <si>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</si>
  <si>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</si>
  <si>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</si>
  <si>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</si>
  <si>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</si>
  <si>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</si>
  <si>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</si>
  <si>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</si>
  <si>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</si>
  <si>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</si>
  <si>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</si>
  <si>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</si>
  <si>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</si>
  <si>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</si>
  <si>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</si>
  <si>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</si>
  <si>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</si>
  <si>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</si>
  <si>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</si>
  <si>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</si>
  <si>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</si>
  <si>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</si>
  <si>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</si>
  <si>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</si>
  <si>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</si>
  <si>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</si>
  <si>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</si>
  <si>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</si>
  <si>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</si>
  <si>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</si>
  <si>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</si>
  <si>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</si>
  <si>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</si>
  <si>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</si>
  <si>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</si>
  <si>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</si>
  <si>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</si>
  <si>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</si>
  <si>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</si>
  <si>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</si>
  <si>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</si>
  <si>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</si>
  <si>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</si>
  <si>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</si>
  <si>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</si>
  <si>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</si>
  <si>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</si>
  <si>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</si>
  <si>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</si>
  <si>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</si>
  <si>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</si>
  <si>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</si>
  <si>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</si>
  <si>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</si>
  <si>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</si>
  <si>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</si>
  <si>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</si>
  <si>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</si>
  <si>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</si>
  <si>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</si>
  <si>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</si>
  <si>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</si>
  <si>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</si>
  <si>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</si>
  <si>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</si>
  <si>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</si>
  <si>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</si>
  <si>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</si>
  <si>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</si>
  <si>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</si>
  <si>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</si>
  <si>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</si>
  <si>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</si>
  <si>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</si>
  <si>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</si>
  <si>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</si>
  <si>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</si>
  <si>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</si>
  <si>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</si>
  <si>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</si>
  <si>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</si>
  <si>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</si>
  <si>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</si>
  <si>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</si>
  <si>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</si>
  <si>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</si>
  <si>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</si>
  <si>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</si>
  <si>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</si>
  <si>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</si>
  <si>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</si>
  <si>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</si>
  <si>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</si>
  <si>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</si>
  <si>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</si>
  <si>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</si>
  <si>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</si>
  <si>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</si>
  <si>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</si>
  <si>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</si>
  <si>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</si>
  <si>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</si>
  <si>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</si>
  <si>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</si>
  <si>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</si>
  <si>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</si>
  <si>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</si>
  <si>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</si>
  <si>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</si>
  <si>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</si>
  <si>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</si>
  <si>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</si>
  <si>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</si>
  <si>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</si>
  <si>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</si>
  <si>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</si>
  <si>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</si>
  <si>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</si>
  <si>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</si>
  <si>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</si>
  <si>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</si>
  <si>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</si>
  <si>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</si>
  <si>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</si>
  <si>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</si>
  <si>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</si>
  <si>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</si>
  <si>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</si>
  <si>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</si>
  <si>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</si>
  <si>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</si>
  <si>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</si>
  <si>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</si>
  <si>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</si>
  <si>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</si>
  <si>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</si>
  <si>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</si>
  <si>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</si>
  <si>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</si>
  <si>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</si>
  <si>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</si>
  <si>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</si>
  <si>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</si>
  <si>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</si>
  <si>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</si>
  <si>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</si>
  <si>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</si>
  <si>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</si>
  <si>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</si>
  <si>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</si>
  <si>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</si>
  <si>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</si>
  <si>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</si>
  <si>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</si>
  <si>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</si>
  <si>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</si>
  <si>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</si>
  <si>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</si>
  <si>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</si>
  <si>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</si>
  <si>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</si>
  <si>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</si>
  <si>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</si>
  <si>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</si>
  <si>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</si>
  <si>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</si>
  <si>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</si>
  <si>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</si>
  <si>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</si>
  <si>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</si>
  <si>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</si>
  <si>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</si>
  <si>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</si>
  <si>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</si>
  <si>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</si>
  <si>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</si>
  <si>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</si>
  <si>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</si>
  <si>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</si>
  <si>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</si>
  <si>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</si>
  <si>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</si>
  <si>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</si>
  <si>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</si>
  <si>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</si>
  <si>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</si>
  <si>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</si>
  <si>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</si>
  <si>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</si>
  <si>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</si>
  <si>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</si>
  <si>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</si>
  <si>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</si>
  <si>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</si>
  <si>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</si>
  <si>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</si>
  <si>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</si>
  <si>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</si>
  <si>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</si>
  <si>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</si>
  <si>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</si>
  <si>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</si>
  <si>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</si>
  <si>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</si>
  <si>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</si>
  <si>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</si>
  <si>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</si>
  <si>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</si>
  <si>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</si>
  <si>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</si>
  <si>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</si>
  <si>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</si>
  <si>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</si>
  <si>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</si>
  <si>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</si>
  <si>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</si>
  <si>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</si>
  <si>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</si>
  <si>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</si>
  <si>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</si>
  <si>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</si>
  <si>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</si>
  <si>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</si>
  <si>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</si>
  <si>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</si>
  <si>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</si>
  <si>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</si>
  <si>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</si>
  <si>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</si>
  <si>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</si>
  <si>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</si>
  <si>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</si>
  <si>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</si>
  <si>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</si>
  <si>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</si>
  <si>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</si>
  <si>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</si>
  <si>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</si>
  <si>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</si>
  <si>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</si>
  <si>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</si>
  <si>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</si>
  <si>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</si>
  <si>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</si>
  <si>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</si>
  <si>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</si>
  <si>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</si>
  <si>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</si>
  <si>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</si>
  <si>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</si>
  <si>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</si>
  <si>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</si>
  <si>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</si>
  <si>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</si>
  <si>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</si>
  <si>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</si>
  <si>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</si>
  <si>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</si>
  <si>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</si>
  <si>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</si>
  <si>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</si>
  <si>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</si>
  <si>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</si>
  <si>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</si>
  <si>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</si>
  <si>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</si>
  <si>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</si>
  <si>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</si>
  <si>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</si>
  <si>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</si>
  <si>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</si>
  <si>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</si>
  <si>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</si>
  <si>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</si>
  <si>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</si>
  <si>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</si>
  <si>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</si>
  <si>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</si>
  <si>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</si>
  <si>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</si>
  <si>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</si>
  <si>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</si>
  <si>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</si>
  <si>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</si>
  <si>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</si>
  <si>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</si>
  <si>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</si>
  <si>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</si>
  <si>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</si>
  <si>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</si>
  <si>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</si>
  <si>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</si>
  <si>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</si>
  <si>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</si>
  <si>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</si>
  <si>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</si>
  <si>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</si>
  <si>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</si>
  <si>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</si>
  <si>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</si>
  <si>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</si>
  <si>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</si>
  <si>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</si>
  <si>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</si>
  <si>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</si>
  <si>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</si>
  <si>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</si>
  <si>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</si>
  <si>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</si>
  <si>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</si>
  <si>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</si>
  <si>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</si>
  <si>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</si>
  <si>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</si>
  <si>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</si>
  <si>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</si>
  <si>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</si>
  <si>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</si>
  <si>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</si>
  <si>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</si>
  <si>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</si>
  <si>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</si>
  <si>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</si>
  <si>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</si>
  <si>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</si>
  <si>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</si>
  <si>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</si>
  <si>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</si>
  <si>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</si>
  <si>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</si>
  <si>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</si>
  <si>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</si>
  <si>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</si>
  <si>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</si>
  <si>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</si>
  <si>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</si>
  <si>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</si>
  <si>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</si>
  <si>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</si>
  <si>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</si>
  <si>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</si>
  <si>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</si>
  <si>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</si>
  <si>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</si>
  <si>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</si>
  <si>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</si>
  <si>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</si>
  <si>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</si>
  <si>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</si>
  <si>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</si>
  <si>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</si>
  <si>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</si>
  <si>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</si>
  <si>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</si>
  <si>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</si>
  <si>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</si>
  <si>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</si>
  <si>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</si>
  <si>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</si>
  <si>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</si>
  <si>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</si>
  <si>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</si>
  <si>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</si>
  <si>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</si>
  <si>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</si>
  <si>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</si>
  <si>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</si>
  <si>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</si>
  <si>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</si>
  <si>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</si>
  <si>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</si>
  <si>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</si>
  <si>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</si>
  <si>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</si>
  <si>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</si>
  <si>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</si>
  <si>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</si>
  <si>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</si>
  <si>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</si>
  <si>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</si>
  <si>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</si>
  <si>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</si>
  <si>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</si>
  <si>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</si>
  <si>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</si>
  <si>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</si>
  <si>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</si>
  <si>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</si>
  <si>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</si>
  <si>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</si>
  <si>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</si>
  <si>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</si>
  <si>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</si>
  <si>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</si>
  <si>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</si>
  <si>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</si>
  <si>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</si>
  <si>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</si>
  <si>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</si>
  <si>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</si>
  <si>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</si>
  <si>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</si>
  <si>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</si>
  <si>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</si>
  <si>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</si>
  <si>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</si>
  <si>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</si>
  <si>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</si>
  <si>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</si>
  <si>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</si>
  <si>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</si>
  <si>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</si>
  <si>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</si>
  <si>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</si>
  <si>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</si>
  <si>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</si>
  <si>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</si>
  <si>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</si>
  <si>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</si>
  <si>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</si>
  <si>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</si>
  <si>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</si>
  <si>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</si>
  <si>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</si>
  <si>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</si>
  <si>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</si>
  <si>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</si>
  <si>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</si>
  <si>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</si>
  <si>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</si>
  <si>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</si>
  <si>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</si>
  <si>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</si>
  <si>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</si>
  <si>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</si>
  <si>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</si>
  <si>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</si>
  <si>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</si>
  <si>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</si>
  <si>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</si>
  <si>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</si>
  <si>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</si>
  <si>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</si>
  <si>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</si>
  <si>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</si>
  <si>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</si>
  <si>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</si>
  <si>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</si>
  <si>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</si>
  <si>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</si>
  <si>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</si>
  <si>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</si>
  <si>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</si>
  <si>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</si>
  <si>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</si>
  <si>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</si>
  <si>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</si>
  <si>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</si>
  <si>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</si>
  <si>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</si>
  <si>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</si>
  <si>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</si>
  <si>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</si>
  <si>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</si>
  <si>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</si>
  <si>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</si>
  <si>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</si>
  <si>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</si>
  <si>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</si>
  <si>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</si>
  <si>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</si>
  <si>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</si>
  <si>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</si>
  <si>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</si>
  <si>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</si>
  <si>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</si>
  <si>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</si>
  <si>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</si>
  <si>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</si>
  <si>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</si>
  <si>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</si>
  <si>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</si>
  <si>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</si>
  <si>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</si>
  <si>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</si>
  <si>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</si>
  <si>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</si>
  <si>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</si>
  <si>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</si>
  <si>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</si>
  <si>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</si>
  <si>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</si>
  <si>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</si>
  <si>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</si>
  <si>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</si>
  <si>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</si>
  <si>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</si>
  <si>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</si>
  <si>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</si>
  <si>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</si>
  <si>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</si>
  <si>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</si>
  <si>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</si>
  <si>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</si>
  <si>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</si>
  <si>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</si>
  <si>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</si>
  <si>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</si>
  <si>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</si>
  <si>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</si>
  <si>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</si>
  <si>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</si>
  <si>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</si>
  <si>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</si>
  <si>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</si>
  <si>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</si>
  <si>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</si>
  <si>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</si>
  <si>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</si>
  <si>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</si>
  <si>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</si>
  <si>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</si>
  <si>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</si>
  <si>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</si>
  <si>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</si>
  <si>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</si>
  <si>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</si>
  <si>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</si>
  <si>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</si>
  <si>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</si>
  <si>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</si>
  <si>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</si>
  <si>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</si>
  <si>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</si>
  <si>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</si>
  <si>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</si>
  <si>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</si>
  <si>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</si>
  <si>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</si>
  <si>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</si>
  <si>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</si>
  <si>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</si>
  <si>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</si>
  <si>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</si>
  <si>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</si>
  <si>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</si>
  <si>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</si>
  <si>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</si>
  <si>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</si>
  <si>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</si>
  <si>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</si>
  <si>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</si>
  <si>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</si>
  <si>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</si>
  <si>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</si>
  <si>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</si>
  <si>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</si>
  <si>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</si>
  <si>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</si>
  <si>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</si>
  <si>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</si>
  <si>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</si>
  <si>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</si>
  <si>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</si>
  <si>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</si>
  <si>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</si>
  <si>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</si>
  <si>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</si>
  <si>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</si>
  <si>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</si>
  <si>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</si>
  <si>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</si>
  <si>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</si>
  <si>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</si>
  <si>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</si>
  <si>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</si>
  <si>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</si>
  <si>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</si>
  <si>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</si>
  <si>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</si>
  <si>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</si>
  <si>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</si>
  <si>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</si>
  <si>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</si>
  <si>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</si>
  <si>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</si>
  <si>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</si>
  <si>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</si>
  <si>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</si>
  <si>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</si>
  <si>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</si>
  <si>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</si>
  <si>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</si>
  <si>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</si>
  <si>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</si>
  <si>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</si>
  <si>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</si>
  <si>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</si>
  <si>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</si>
  <si>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</si>
  <si>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</si>
  <si>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</si>
  <si>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</si>
  <si>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</si>
  <si>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</si>
  <si>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</si>
  <si>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</si>
  <si>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</si>
  <si>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</si>
  <si>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</si>
  <si>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</si>
  <si>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</si>
  <si>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</si>
  <si>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</si>
  <si>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</si>
  <si>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</si>
  <si>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</si>
  <si>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</si>
  <si>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</si>
  <si>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</si>
  <si>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</si>
  <si>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</si>
  <si>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</si>
  <si>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</si>
  <si>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</si>
  <si>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CPT</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</si>
  <si>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</si>
  <si>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</si>
  <si>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</si>
  <si>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</si>
  <si>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</si>
  <si>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</si>
  <si>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</si>
  <si>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</si>
  <si>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</si>
  <si>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</si>
  <si>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</si>
  <si>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</si>
  <si>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</si>
  <si>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</si>
  <si>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</si>
  <si>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</si>
  <si>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</si>
  <si>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</si>
  <si>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</si>
  <si>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</si>
  <si>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</si>
  <si>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</si>
  <si>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</si>
  <si>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</si>
  <si>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</si>
  <si>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</si>
  <si>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</si>
  <si>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</si>
  <si>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</si>
  <si>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</si>
  <si>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</si>
  <si>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</si>
  <si>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</si>
  <si>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</si>
  <si>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</si>
  <si>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</si>
  <si>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</si>
  <si>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</si>
  <si>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</si>
  <si>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</si>
  <si>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</si>
  <si>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</si>
  <si>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</si>
  <si>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</si>
  <si>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</si>
  <si>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</si>
  <si>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</si>
  <si>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</si>
  <si>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</si>
  <si>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</si>
  <si>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</si>
  <si>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</si>
  <si>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</si>
  <si>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</si>
  <si>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</si>
  <si>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</si>
  <si>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</si>
  <si>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</si>
  <si>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</si>
  <si>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</si>
  <si>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</si>
  <si>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</si>
  <si>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</si>
  <si>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</si>
  <si>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</si>
  <si>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</si>
  <si>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</si>
  <si>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</si>
  <si>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</si>
  <si>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</si>
  <si>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</si>
  <si>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</si>
  <si>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</si>
  <si>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</si>
  <si>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</si>
  <si>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</si>
  <si>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</si>
  <si>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</si>
  <si>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</si>
  <si>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</si>
  <si>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</si>
  <si>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</si>
  <si>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</si>
  <si>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</si>
  <si>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</si>
  <si>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</si>
  <si>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</si>
  <si>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</si>
  <si>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</si>
  <si>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</si>
  <si>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</si>
  <si>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</si>
  <si>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</si>
  <si>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</si>
  <si>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</si>
  <si>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</si>
  <si>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</si>
  <si>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</si>
  <si>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</si>
  <si>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</si>
  <si>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</si>
  <si>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</si>
  <si>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</si>
  <si>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</si>
  <si>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</si>
  <si>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</si>
  <si>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</si>
  <si>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</si>
  <si>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</si>
  <si>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</si>
  <si>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</si>
  <si>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</si>
  <si>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</si>
  <si>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</si>
  <si>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</si>
  <si>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</si>
  <si>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</si>
  <si>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</si>
  <si>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</si>
  <si>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</si>
  <si>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</si>
  <si>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</si>
  <si>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</si>
  <si>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</si>
  <si>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</si>
  <si>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</si>
  <si>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</si>
  <si>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</si>
  <si>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</si>
  <si>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</si>
  <si>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</si>
  <si>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</si>
  <si>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</si>
  <si>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</si>
  <si>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</si>
  <si>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</si>
  <si>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</si>
  <si>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</si>
  <si>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</si>
  <si>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30/04/2025</t>
  </si>
  <si>
    <t>Reporting Date: 26/05/2025</t>
  </si>
  <si>
    <t>https://www.knab.nl/investors/cptcb-programme</t>
  </si>
  <si>
    <t>CSC Administrative Services (Netherlands) 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</si>
</sst>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5"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14" fillId="0" borderId="0" xfId="2"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view="pageBreakPreview" zoomScale="60" zoomScaleNormal="60" workbookViewId="0">
      <selection activeCell="A19" sqref="A19"/>
    </sheetView>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C4" sqref="C4"/>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117" t="s">
        <v>2956</v>
      </c>
      <c r="D3" s="23"/>
      <c r="E3" s="23"/>
      <c r="F3" s="20"/>
      <c r="G3" s="20"/>
    </row>
    <row r="4" spans="1:7" x14ac:dyDescent="0.25">
      <c r="A4" s="22"/>
      <c r="B4" s="22"/>
      <c r="C4" s="22"/>
      <c r="D4" s="22"/>
      <c r="E4" s="22"/>
      <c r="F4" s="22"/>
      <c r="G4" s="22"/>
    </row>
    <row r="5" spans="1:7" ht="18.75" x14ac:dyDescent="0.25">
      <c r="A5" s="26"/>
      <c r="B5" s="205" t="s">
        <v>1636</v>
      </c>
      <c r="C5" s="206"/>
      <c r="D5" s="22"/>
      <c r="E5" s="28"/>
      <c r="F5" s="28"/>
      <c r="G5" s="28"/>
    </row>
    <row r="6" spans="1:7" x14ac:dyDescent="0.25">
      <c r="A6" s="140"/>
      <c r="B6" s="207" t="s">
        <v>1637</v>
      </c>
      <c r="C6" s="207"/>
      <c r="D6" s="141"/>
      <c r="E6" s="22"/>
      <c r="F6" s="22"/>
      <c r="G6" s="22"/>
    </row>
    <row r="7" spans="1:7" x14ac:dyDescent="0.25">
      <c r="A7" s="22"/>
      <c r="B7" s="208" t="s">
        <v>1638</v>
      </c>
      <c r="C7" s="209"/>
      <c r="D7" s="141"/>
      <c r="E7" s="22"/>
      <c r="F7" s="22"/>
      <c r="G7" s="22"/>
    </row>
    <row r="8" spans="1:7" x14ac:dyDescent="0.25">
      <c r="A8" s="22"/>
      <c r="B8" s="210" t="s">
        <v>1639</v>
      </c>
      <c r="C8" s="211"/>
      <c r="D8" s="141"/>
      <c r="E8" s="22"/>
      <c r="F8" s="22"/>
      <c r="G8" s="22"/>
    </row>
    <row r="9" spans="1:7" ht="15.75" thickBot="1" x14ac:dyDescent="0.3">
      <c r="A9" s="22"/>
      <c r="B9" s="212" t="s">
        <v>1640</v>
      </c>
      <c r="C9" s="213"/>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4" t="s">
        <v>1637</v>
      </c>
      <c r="C13" s="204"/>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4" t="s">
        <v>1638</v>
      </c>
      <c r="C24" s="204"/>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3"/>
      <c r="G50" s="39"/>
    </row>
    <row r="51" spans="1:7" x14ac:dyDescent="0.25">
      <c r="A51" s="22" t="s">
        <v>1695</v>
      </c>
      <c r="B51" s="138" t="s">
        <v>412</v>
      </c>
      <c r="C51" s="148"/>
      <c r="D51" s="148"/>
      <c r="E51" s="22"/>
      <c r="F51" s="183"/>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C4" sqref="C4"/>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4" t="s">
        <v>2700</v>
      </c>
      <c r="C9" s="204"/>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activeCell="C6" sqref="C6"/>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3" t="s">
        <v>1508</v>
      </c>
      <c r="B1" s="203"/>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19" t="s">
        <v>2917</v>
      </c>
      <c r="F5" s="220"/>
      <c r="G5" s="168" t="s">
        <v>2918</v>
      </c>
      <c r="H5" s="169"/>
    </row>
    <row r="6" spans="1:8" x14ac:dyDescent="0.25">
      <c r="A6" s="22"/>
      <c r="B6" s="22"/>
      <c r="C6" s="22"/>
      <c r="D6" s="22"/>
      <c r="F6" s="170"/>
      <c r="G6" s="170"/>
    </row>
    <row r="7" spans="1:8" ht="18.75" x14ac:dyDescent="0.25">
      <c r="A7" s="26"/>
      <c r="B7" s="205" t="s">
        <v>2919</v>
      </c>
      <c r="C7" s="206"/>
      <c r="D7" s="141"/>
      <c r="E7" s="205" t="s">
        <v>2920</v>
      </c>
      <c r="F7" s="204"/>
      <c r="G7" s="204"/>
      <c r="H7" s="206"/>
    </row>
    <row r="8" spans="1:8" x14ac:dyDescent="0.25">
      <c r="A8" s="22"/>
      <c r="B8" s="221" t="s">
        <v>2921</v>
      </c>
      <c r="C8" s="222"/>
      <c r="D8" s="141"/>
      <c r="E8" s="223"/>
      <c r="F8" s="224"/>
      <c r="G8" s="224"/>
      <c r="H8" s="225"/>
    </row>
    <row r="9" spans="1:8" x14ac:dyDescent="0.25">
      <c r="A9" s="22"/>
      <c r="B9" s="221" t="s">
        <v>2922</v>
      </c>
      <c r="C9" s="222"/>
      <c r="D9" s="171"/>
      <c r="E9" s="223"/>
      <c r="F9" s="224"/>
      <c r="G9" s="224"/>
      <c r="H9" s="225"/>
    </row>
    <row r="10" spans="1:8" x14ac:dyDescent="0.25">
      <c r="A10" s="140"/>
      <c r="B10" s="226"/>
      <c r="C10" s="226"/>
      <c r="D10" s="141"/>
      <c r="E10" s="223"/>
      <c r="F10" s="224"/>
      <c r="G10" s="224"/>
      <c r="H10" s="225"/>
    </row>
    <row r="11" spans="1:8" ht="15.75" thickBot="1" x14ac:dyDescent="0.3">
      <c r="A11" s="140"/>
      <c r="B11" s="227"/>
      <c r="C11" s="228"/>
      <c r="D11" s="171"/>
      <c r="E11" s="223"/>
      <c r="F11" s="224"/>
      <c r="G11" s="224"/>
      <c r="H11" s="225"/>
    </row>
    <row r="12" spans="1:8" x14ac:dyDescent="0.25">
      <c r="A12" s="22"/>
      <c r="B12" s="172"/>
      <c r="C12" s="22"/>
      <c r="D12" s="22"/>
      <c r="E12" s="223"/>
      <c r="F12" s="224"/>
      <c r="G12" s="224"/>
      <c r="H12" s="225"/>
    </row>
    <row r="13" spans="1:8" ht="15.75" thickBot="1" x14ac:dyDescent="0.3">
      <c r="A13" s="22"/>
      <c r="B13" s="172"/>
      <c r="C13" s="22"/>
      <c r="D13" s="22"/>
      <c r="E13" s="214" t="s">
        <v>2923</v>
      </c>
      <c r="F13" s="215"/>
      <c r="G13" s="216" t="s">
        <v>2924</v>
      </c>
      <c r="H13" s="217"/>
    </row>
    <row r="14" spans="1:8" x14ac:dyDescent="0.25">
      <c r="A14" s="22"/>
      <c r="B14" s="172"/>
      <c r="C14" s="22"/>
      <c r="D14" s="22"/>
      <c r="E14" s="143"/>
      <c r="F14" s="143"/>
      <c r="G14" s="22"/>
      <c r="H14" s="173"/>
    </row>
    <row r="15" spans="1:8" ht="18.75" x14ac:dyDescent="0.25">
      <c r="A15" s="33"/>
      <c r="B15" s="218" t="s">
        <v>2925</v>
      </c>
      <c r="C15" s="218"/>
      <c r="D15" s="218"/>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8" t="s">
        <v>2922</v>
      </c>
      <c r="C20" s="218"/>
      <c r="D20" s="218"/>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zoomScale="80" zoomScaleNormal="80" workbookViewId="0">
      <selection activeCell="H18" sqref="H18"/>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6" t="s">
        <v>1506</v>
      </c>
      <c r="E6" s="196"/>
      <c r="F6" s="196"/>
      <c r="G6" s="196"/>
      <c r="H6" s="196"/>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3100</v>
      </c>
      <c r="G9" s="6"/>
      <c r="H9" s="6"/>
      <c r="I9" s="6"/>
      <c r="J9" s="7"/>
    </row>
    <row r="10" spans="2:10" ht="21" x14ac:dyDescent="0.25">
      <c r="B10" s="5"/>
      <c r="C10" s="6"/>
      <c r="D10" s="6"/>
      <c r="E10" s="6"/>
      <c r="F10" s="11" t="s">
        <v>3099</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9" t="s">
        <v>14</v>
      </c>
      <c r="E24" s="200" t="s">
        <v>15</v>
      </c>
      <c r="F24" s="200"/>
      <c r="G24" s="200"/>
      <c r="H24" s="200"/>
      <c r="I24" s="6"/>
      <c r="J24" s="7"/>
    </row>
    <row r="25" spans="2:10" x14ac:dyDescent="0.25">
      <c r="B25" s="5"/>
      <c r="C25" s="6"/>
      <c r="D25" s="6"/>
      <c r="H25" s="6"/>
      <c r="I25" s="6"/>
      <c r="J25" s="7"/>
    </row>
    <row r="26" spans="2:10" x14ac:dyDescent="0.25">
      <c r="B26" s="5"/>
      <c r="C26" s="6"/>
      <c r="D26" s="199" t="s">
        <v>16</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17</v>
      </c>
      <c r="E28" s="200" t="s">
        <v>15</v>
      </c>
      <c r="F28" s="200"/>
      <c r="G28" s="200"/>
      <c r="H28" s="200"/>
      <c r="I28" s="6"/>
      <c r="J28" s="7"/>
    </row>
    <row r="29" spans="2:10" x14ac:dyDescent="0.25">
      <c r="B29" s="5"/>
      <c r="C29" s="6"/>
      <c r="D29" s="14"/>
      <c r="E29" s="14"/>
      <c r="F29" s="14"/>
      <c r="G29" s="14"/>
      <c r="H29" s="14"/>
      <c r="I29" s="6"/>
      <c r="J29" s="7"/>
    </row>
    <row r="30" spans="2:10" x14ac:dyDescent="0.25">
      <c r="B30" s="5"/>
      <c r="C30" s="6"/>
      <c r="D30" s="199" t="s">
        <v>18</v>
      </c>
      <c r="E30" s="200" t="s">
        <v>15</v>
      </c>
      <c r="F30" s="200"/>
      <c r="G30" s="200"/>
      <c r="H30" s="200"/>
      <c r="I30" s="6"/>
      <c r="J30" s="7"/>
    </row>
    <row r="31" spans="2:10" x14ac:dyDescent="0.25">
      <c r="B31" s="5"/>
      <c r="C31" s="6"/>
      <c r="D31" s="14"/>
      <c r="E31" s="14"/>
      <c r="F31" s="14"/>
      <c r="G31" s="14"/>
      <c r="H31" s="14"/>
      <c r="I31" s="6"/>
      <c r="J31" s="7"/>
    </row>
    <row r="32" spans="2:10" x14ac:dyDescent="0.25">
      <c r="B32" s="5"/>
      <c r="C32" s="6"/>
      <c r="D32" s="199" t="s">
        <v>19</v>
      </c>
      <c r="E32" s="200" t="s">
        <v>15</v>
      </c>
      <c r="F32" s="200"/>
      <c r="G32" s="200"/>
      <c r="H32" s="200"/>
      <c r="I32" s="6"/>
      <c r="J32" s="7"/>
    </row>
    <row r="33" spans="2:10" x14ac:dyDescent="0.25">
      <c r="B33" s="5"/>
      <c r="C33" s="6"/>
      <c r="I33" s="6"/>
      <c r="J33" s="7"/>
    </row>
    <row r="34" spans="2:10" x14ac:dyDescent="0.25">
      <c r="B34" s="5"/>
      <c r="C34" s="6"/>
      <c r="D34" s="199" t="s">
        <v>20</v>
      </c>
      <c r="E34" s="200" t="s">
        <v>15</v>
      </c>
      <c r="F34" s="200"/>
      <c r="G34" s="200"/>
      <c r="H34" s="200"/>
      <c r="I34" s="6"/>
      <c r="J34" s="7"/>
    </row>
    <row r="35" spans="2:10" x14ac:dyDescent="0.25">
      <c r="B35" s="5"/>
      <c r="C35" s="6"/>
      <c r="D35" s="6"/>
      <c r="E35" s="6"/>
      <c r="F35" s="6"/>
      <c r="G35" s="6"/>
      <c r="H35" s="6"/>
      <c r="I35" s="6"/>
      <c r="J35" s="7"/>
    </row>
    <row r="36" spans="2:10" x14ac:dyDescent="0.25">
      <c r="B36" s="5"/>
      <c r="C36" s="6"/>
      <c r="D36" s="197" t="s">
        <v>21</v>
      </c>
      <c r="E36" s="198"/>
      <c r="F36" s="198"/>
      <c r="G36" s="198"/>
      <c r="H36" s="198"/>
      <c r="I36" s="6"/>
      <c r="J36" s="7"/>
    </row>
    <row r="37" spans="2:10" x14ac:dyDescent="0.25">
      <c r="B37" s="5"/>
      <c r="C37" s="6"/>
      <c r="D37" s="6"/>
      <c r="E37" s="6"/>
      <c r="F37" s="13"/>
      <c r="G37" s="6"/>
      <c r="H37" s="6"/>
      <c r="I37" s="6"/>
      <c r="J37" s="7"/>
    </row>
    <row r="38" spans="2:10" x14ac:dyDescent="0.25">
      <c r="B38" s="5"/>
      <c r="C38" s="6"/>
      <c r="D38" s="197" t="s">
        <v>933</v>
      </c>
      <c r="E38" s="198"/>
      <c r="F38" s="198"/>
      <c r="G38" s="198"/>
      <c r="H38" s="198"/>
      <c r="I38" s="6"/>
      <c r="J38" s="7"/>
    </row>
    <row r="39" spans="2:10" x14ac:dyDescent="0.25">
      <c r="B39" s="5"/>
      <c r="C39" s="6"/>
      <c r="I39" s="6"/>
      <c r="J39" s="7"/>
    </row>
    <row r="40" spans="2:10" x14ac:dyDescent="0.25">
      <c r="B40" s="5"/>
      <c r="C40" s="6"/>
      <c r="D40" s="197" t="s">
        <v>1471</v>
      </c>
      <c r="E40" s="198" t="s">
        <v>15</v>
      </c>
      <c r="F40" s="198"/>
      <c r="G40" s="198"/>
      <c r="H40" s="198"/>
      <c r="I40" s="6"/>
      <c r="J40" s="7"/>
    </row>
    <row r="41" spans="2:10" x14ac:dyDescent="0.25">
      <c r="B41" s="5"/>
      <c r="C41" s="6"/>
      <c r="D41" s="6"/>
      <c r="E41" s="14"/>
      <c r="F41" s="14"/>
      <c r="G41" s="14"/>
      <c r="H41" s="14"/>
      <c r="I41" s="6"/>
      <c r="J41" s="7"/>
    </row>
    <row r="42" spans="2:10" x14ac:dyDescent="0.25">
      <c r="B42" s="5"/>
      <c r="C42" s="6"/>
      <c r="D42" s="197" t="s">
        <v>1472</v>
      </c>
      <c r="E42" s="198"/>
      <c r="F42" s="198"/>
      <c r="G42" s="198"/>
      <c r="H42" s="198"/>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5" zoomScale="75" zoomScaleNormal="75" workbookViewId="0">
      <selection activeCell="D26" sqref="D26"/>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195" t="s">
        <v>3101</v>
      </c>
      <c r="E17" s="28"/>
      <c r="F17" s="28"/>
      <c r="H17" s="20"/>
      <c r="L17" s="20"/>
      <c r="M17" s="20"/>
    </row>
    <row r="18" spans="1:13" outlineLevel="1" x14ac:dyDescent="0.25">
      <c r="A18" s="22" t="s">
        <v>1484</v>
      </c>
      <c r="B18" s="36" t="s">
        <v>37</v>
      </c>
      <c r="C18" s="180">
        <v>45777</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1150.0140373199999</v>
      </c>
      <c r="F38" s="39"/>
      <c r="H38" s="20"/>
      <c r="L38" s="20"/>
      <c r="M38" s="20"/>
    </row>
    <row r="39" spans="1:14" x14ac:dyDescent="0.25">
      <c r="A39" s="22" t="s">
        <v>59</v>
      </c>
      <c r="B39" s="39" t="s">
        <v>60</v>
      </c>
      <c r="C39" s="93">
        <v>1000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5.0014037319999843E-2</v>
      </c>
      <c r="E45" s="92"/>
      <c r="F45" s="137">
        <v>0.1</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150.01403731999994</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1150.0140373199999</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1150.0140373199999</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18.505382999999998</v>
      </c>
      <c r="D66" s="97">
        <v>10.214819405853776</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0.97359868999999999</v>
      </c>
      <c r="D70" s="93">
        <v>0.99375855000000002</v>
      </c>
      <c r="E70" s="18"/>
      <c r="F70" s="181">
        <f t="shared" ref="F70:F76" si="1">IF($C$77=0,0,IF(C70="","",C70/$C$77))</f>
        <v>8.4659722264684729E-4</v>
      </c>
      <c r="G70" s="99">
        <f t="shared" ref="G70:G76" si="2">IF($D$66="ND2","ND2",IF(OR(D70="ND2",D70=""),"",D70/$D$77))</f>
        <v>8.6412732171153416E-4</v>
      </c>
      <c r="H70" s="20"/>
      <c r="L70" s="20"/>
      <c r="M70" s="20"/>
      <c r="N70" s="51"/>
    </row>
    <row r="71" spans="1:14" x14ac:dyDescent="0.25">
      <c r="A71" s="22" t="s">
        <v>103</v>
      </c>
      <c r="B71" s="18" t="s">
        <v>955</v>
      </c>
      <c r="C71" s="93">
        <v>3.6450483</v>
      </c>
      <c r="D71" s="93">
        <v>4.35698601</v>
      </c>
      <c r="E71" s="18"/>
      <c r="F71" s="181">
        <f t="shared" si="1"/>
        <v>3.1695685284802637E-3</v>
      </c>
      <c r="G71" s="99">
        <f t="shared" si="2"/>
        <v>3.7886372414666757E-3</v>
      </c>
      <c r="H71" s="20"/>
      <c r="L71" s="20"/>
      <c r="M71" s="20"/>
      <c r="N71" s="51"/>
    </row>
    <row r="72" spans="1:14" x14ac:dyDescent="0.25">
      <c r="A72" s="22" t="s">
        <v>104</v>
      </c>
      <c r="B72" s="18" t="s">
        <v>956</v>
      </c>
      <c r="C72" s="93">
        <v>7.4761700299999996</v>
      </c>
      <c r="D72" s="93">
        <v>9.9808924999999995</v>
      </c>
      <c r="E72" s="18"/>
      <c r="F72" s="181">
        <f t="shared" si="1"/>
        <v>6.5009380645670309E-3</v>
      </c>
      <c r="G72" s="99">
        <f t="shared" si="2"/>
        <v>8.6789310183200321E-3</v>
      </c>
      <c r="H72" s="20"/>
      <c r="L72" s="20"/>
      <c r="M72" s="20"/>
      <c r="N72" s="51"/>
    </row>
    <row r="73" spans="1:14" x14ac:dyDescent="0.25">
      <c r="A73" s="22" t="s">
        <v>105</v>
      </c>
      <c r="B73" s="18" t="s">
        <v>957</v>
      </c>
      <c r="C73" s="93">
        <v>9.9945826400000009</v>
      </c>
      <c r="D73" s="93">
        <v>11.621173819999999</v>
      </c>
      <c r="E73" s="18"/>
      <c r="F73" s="181">
        <f t="shared" si="1"/>
        <v>8.6908353425767196E-3</v>
      </c>
      <c r="G73" s="99">
        <f t="shared" si="2"/>
        <v>1.0105245190817022E-2</v>
      </c>
      <c r="H73" s="20"/>
      <c r="L73" s="20"/>
      <c r="M73" s="20"/>
      <c r="N73" s="51"/>
    </row>
    <row r="74" spans="1:14" x14ac:dyDescent="0.25">
      <c r="A74" s="22" t="s">
        <v>106</v>
      </c>
      <c r="B74" s="18" t="s">
        <v>958</v>
      </c>
      <c r="C74" s="93">
        <v>8.2345868200000005</v>
      </c>
      <c r="D74" s="93">
        <v>23.181924339999998</v>
      </c>
      <c r="E74" s="18"/>
      <c r="F74" s="181">
        <f t="shared" si="1"/>
        <v>7.1604228755241389E-3</v>
      </c>
      <c r="G74" s="99">
        <f t="shared" si="2"/>
        <v>2.0157949022973059E-2</v>
      </c>
      <c r="H74" s="20"/>
      <c r="L74" s="20"/>
      <c r="M74" s="20"/>
      <c r="N74" s="51"/>
    </row>
    <row r="75" spans="1:14" x14ac:dyDescent="0.25">
      <c r="A75" s="22" t="s">
        <v>107</v>
      </c>
      <c r="B75" s="18" t="s">
        <v>959</v>
      </c>
      <c r="C75" s="93">
        <v>124.94050693</v>
      </c>
      <c r="D75" s="93">
        <v>600.01061858000003</v>
      </c>
      <c r="E75" s="18"/>
      <c r="F75" s="181">
        <f t="shared" si="1"/>
        <v>0.10864259293839763</v>
      </c>
      <c r="G75" s="99">
        <f t="shared" si="2"/>
        <v>0.52174199540926347</v>
      </c>
      <c r="H75" s="20"/>
      <c r="L75" s="20"/>
      <c r="M75" s="20"/>
      <c r="N75" s="51"/>
    </row>
    <row r="76" spans="1:14" x14ac:dyDescent="0.25">
      <c r="A76" s="22" t="s">
        <v>108</v>
      </c>
      <c r="B76" s="18" t="s">
        <v>960</v>
      </c>
      <c r="C76" s="93">
        <v>994.74954391000006</v>
      </c>
      <c r="D76" s="93">
        <v>499.86868351999999</v>
      </c>
      <c r="E76" s="18"/>
      <c r="F76" s="181">
        <f t="shared" si="1"/>
        <v>0.86498904502780727</v>
      </c>
      <c r="G76" s="99">
        <f t="shared" si="2"/>
        <v>0.43466311479544811</v>
      </c>
      <c r="H76" s="20"/>
      <c r="L76" s="20"/>
      <c r="M76" s="20"/>
      <c r="N76" s="51"/>
    </row>
    <row r="77" spans="1:14" x14ac:dyDescent="0.25">
      <c r="A77" s="22" t="s">
        <v>109</v>
      </c>
      <c r="B77" s="54" t="s">
        <v>88</v>
      </c>
      <c r="C77" s="95">
        <f>SUM(C70:C76)</f>
        <v>1150.0140373200002</v>
      </c>
      <c r="D77" s="95">
        <f>SUM(D70:D76)</f>
        <v>1150.0140373200002</v>
      </c>
      <c r="E77" s="39"/>
      <c r="F77" s="100">
        <f>SUM(F70:F76)</f>
        <v>0.99999999999999989</v>
      </c>
      <c r="G77" s="100">
        <f>SUM(G70:G76)</f>
        <v>1</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0.61988434000000003</v>
      </c>
      <c r="D79" s="95" t="str">
        <f>IF($D$66="ND2","ND2","")</f>
        <v/>
      </c>
      <c r="E79" s="39"/>
      <c r="F79" s="99">
        <f>IF($C$77=0,"",IF(C79="","",C79/$C$77))</f>
        <v>5.3902328135453225E-4</v>
      </c>
      <c r="G79" s="99" t="str">
        <f>IF($D$66="ND2","ND2",IF(OR(D79="ND2",D79=""),"",D79/$D$77))</f>
        <v/>
      </c>
      <c r="H79" s="20"/>
      <c r="L79" s="20"/>
      <c r="M79" s="20"/>
      <c r="N79" s="51"/>
    </row>
    <row r="80" spans="1:14" hidden="1" outlineLevel="1" x14ac:dyDescent="0.25">
      <c r="A80" s="22" t="s">
        <v>114</v>
      </c>
      <c r="B80" s="55" t="s">
        <v>115</v>
      </c>
      <c r="C80" s="95">
        <v>0.35371435000000001</v>
      </c>
      <c r="D80" s="95" t="str">
        <f>IF($D$66="ND2","ND2","")</f>
        <v/>
      </c>
      <c r="E80" s="39"/>
      <c r="F80" s="99">
        <f>IF($C$77=0,"",IF(C80="","",C80/$C$77))</f>
        <v>3.0757394129231509E-4</v>
      </c>
      <c r="G80" s="99" t="str">
        <f>IF($D$66="ND2","ND2",IF(OR(D80="ND2",D80=""),"",D80/$D$77))</f>
        <v/>
      </c>
      <c r="H80" s="20"/>
      <c r="L80" s="20"/>
      <c r="M80" s="20"/>
      <c r="N80" s="51"/>
    </row>
    <row r="81" spans="1:14" hidden="1" outlineLevel="1" x14ac:dyDescent="0.25">
      <c r="A81" s="22" t="s">
        <v>116</v>
      </c>
      <c r="B81" s="55" t="s">
        <v>117</v>
      </c>
      <c r="C81" s="95">
        <v>1.4843328899999999</v>
      </c>
      <c r="D81" s="95" t="str">
        <f>IF($D$66="ND2","ND2","")</f>
        <v/>
      </c>
      <c r="E81" s="39"/>
      <c r="F81" s="99">
        <f>IF($C$77=0,"",IF(C81="","",C81/$C$77))</f>
        <v>1.2907084973146053E-3</v>
      </c>
      <c r="G81" s="99" t="str">
        <f>IF($D$66="ND2","ND2",IF(OR(D81="ND2",D81=""),"",D81/$D$77))</f>
        <v/>
      </c>
      <c r="H81" s="20"/>
      <c r="L81" s="20"/>
      <c r="M81" s="20"/>
      <c r="N81" s="51"/>
    </row>
    <row r="82" spans="1:14" hidden="1" outlineLevel="1" x14ac:dyDescent="0.25">
      <c r="A82" s="22" t="s">
        <v>118</v>
      </c>
      <c r="B82" s="55" t="s">
        <v>119</v>
      </c>
      <c r="C82" s="95">
        <v>2.1607154099999999</v>
      </c>
      <c r="D82" s="95" t="str">
        <f>IF($D$66="ND2","ND2","")</f>
        <v/>
      </c>
      <c r="E82" s="39"/>
      <c r="F82" s="99">
        <f>IF($C$77=0,"",IF(C82="","",C82/$C$77))</f>
        <v>1.8788600311656582E-3</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1.375</v>
      </c>
      <c r="D89" s="97">
        <v>1.375</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500</v>
      </c>
      <c r="D93" s="93" t="str">
        <f t="shared" ref="D93:D99" si="3">IF($D$89="ND2","ND2","")</f>
        <v/>
      </c>
      <c r="E93" s="18"/>
      <c r="F93" s="99">
        <f t="shared" ref="F93:F99" si="4">IF($C$100=0,0,IF(C93="","",C93/$C$100))</f>
        <v>0.5</v>
      </c>
      <c r="G93" s="99">
        <f t="shared" ref="G93:G99" si="5">IF($D$100=0,0,IF(D93="","",D93/$D$100))</f>
        <v>0</v>
      </c>
      <c r="H93" s="20"/>
      <c r="L93" s="20"/>
      <c r="M93" s="20"/>
      <c r="N93" s="51"/>
    </row>
    <row r="94" spans="1:14" x14ac:dyDescent="0.25">
      <c r="A94" s="22" t="s">
        <v>131</v>
      </c>
      <c r="B94" s="18" t="s">
        <v>955</v>
      </c>
      <c r="C94" s="93">
        <v>0</v>
      </c>
      <c r="D94" s="93" t="str">
        <f t="shared" si="3"/>
        <v/>
      </c>
      <c r="E94" s="18"/>
      <c r="F94" s="99">
        <f t="shared" si="4"/>
        <v>0</v>
      </c>
      <c r="G94" s="99">
        <f t="shared" si="5"/>
        <v>0</v>
      </c>
      <c r="H94" s="20"/>
      <c r="L94" s="20"/>
      <c r="M94" s="20"/>
      <c r="N94" s="51"/>
    </row>
    <row r="95" spans="1:14" x14ac:dyDescent="0.25">
      <c r="A95" s="22" t="s">
        <v>132</v>
      </c>
      <c r="B95" s="18" t="s">
        <v>956</v>
      </c>
      <c r="C95" s="93">
        <v>500</v>
      </c>
      <c r="D95" s="93" t="str">
        <f t="shared" si="3"/>
        <v/>
      </c>
      <c r="E95" s="18"/>
      <c r="F95" s="99">
        <f t="shared" si="4"/>
        <v>0.5</v>
      </c>
      <c r="G95" s="99">
        <f t="shared" si="5"/>
        <v>0</v>
      </c>
      <c r="H95" s="20"/>
      <c r="L95" s="20"/>
      <c r="M95" s="20"/>
      <c r="N95" s="51"/>
    </row>
    <row r="96" spans="1:14" x14ac:dyDescent="0.25">
      <c r="A96" s="22" t="s">
        <v>133</v>
      </c>
      <c r="B96" s="18" t="s">
        <v>957</v>
      </c>
      <c r="C96" s="93">
        <v>0</v>
      </c>
      <c r="D96" s="93" t="str">
        <f t="shared" si="3"/>
        <v/>
      </c>
      <c r="E96" s="18"/>
      <c r="F96" s="99">
        <f t="shared" si="4"/>
        <v>0</v>
      </c>
      <c r="G96" s="99">
        <f t="shared" si="5"/>
        <v>0</v>
      </c>
      <c r="H96" s="20"/>
      <c r="L96" s="20"/>
      <c r="M96" s="20"/>
      <c r="N96" s="51"/>
    </row>
    <row r="97" spans="1:14" x14ac:dyDescent="0.25">
      <c r="A97" s="22" t="s">
        <v>134</v>
      </c>
      <c r="B97" s="18" t="s">
        <v>958</v>
      </c>
      <c r="C97" s="93">
        <v>0</v>
      </c>
      <c r="D97" s="93" t="str">
        <f t="shared" si="3"/>
        <v/>
      </c>
      <c r="E97" s="18"/>
      <c r="F97" s="99">
        <f t="shared" si="4"/>
        <v>0</v>
      </c>
      <c r="G97" s="99">
        <f t="shared" si="5"/>
        <v>0</v>
      </c>
      <c r="H97" s="20"/>
      <c r="L97" s="20"/>
      <c r="M97" s="20"/>
    </row>
    <row r="98" spans="1:14" x14ac:dyDescent="0.25">
      <c r="A98" s="22" t="s">
        <v>135</v>
      </c>
      <c r="B98" s="18" t="s">
        <v>959</v>
      </c>
      <c r="C98" s="93">
        <v>0</v>
      </c>
      <c r="D98" s="93" t="str">
        <f t="shared" si="3"/>
        <v/>
      </c>
      <c r="E98" s="18"/>
      <c r="F98" s="99">
        <f t="shared" si="4"/>
        <v>0</v>
      </c>
      <c r="G98" s="99">
        <f t="shared" si="5"/>
        <v>0</v>
      </c>
      <c r="H98" s="20"/>
      <c r="L98" s="20"/>
      <c r="M98" s="20"/>
    </row>
    <row r="99" spans="1:14" x14ac:dyDescent="0.25">
      <c r="A99" s="22" t="s">
        <v>136</v>
      </c>
      <c r="B99" s="18" t="s">
        <v>960</v>
      </c>
      <c r="C99" s="93">
        <v>0</v>
      </c>
      <c r="D99" s="93" t="str">
        <f t="shared" si="3"/>
        <v/>
      </c>
      <c r="E99" s="18"/>
      <c r="F99" s="99">
        <f t="shared" si="4"/>
        <v>0</v>
      </c>
      <c r="G99" s="99">
        <f t="shared" si="5"/>
        <v>0</v>
      </c>
      <c r="H99" s="20"/>
      <c r="L99" s="20"/>
      <c r="M99" s="20"/>
    </row>
    <row r="100" spans="1:14" x14ac:dyDescent="0.25">
      <c r="A100" s="22" t="s">
        <v>137</v>
      </c>
      <c r="B100" s="54" t="s">
        <v>88</v>
      </c>
      <c r="C100" s="95">
        <f>SUM(C93:C99)</f>
        <v>1000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c r="D102" s="95" t="str">
        <f>IF($D$89="ND2","ND2","")</f>
        <v/>
      </c>
      <c r="E102" s="39"/>
      <c r="F102" s="99" t="str">
        <f>IF($C$100=0,"",IF(C102="","",IF(C102="","",C102/$C$100)))</f>
        <v/>
      </c>
      <c r="G102" s="99" t="str">
        <f>IF($D$100=0,"",IF(D102="","",IF(D102="","",D102/$D$100)))</f>
        <v/>
      </c>
      <c r="H102" s="20"/>
      <c r="L102" s="20"/>
      <c r="M102" s="20"/>
    </row>
    <row r="103" spans="1:14" hidden="1" outlineLevel="1" x14ac:dyDescent="0.25">
      <c r="A103" s="22" t="s">
        <v>140</v>
      </c>
      <c r="B103" s="55" t="s">
        <v>115</v>
      </c>
      <c r="C103" s="95">
        <v>500</v>
      </c>
      <c r="D103" s="95" t="str">
        <f>IF($D$89="ND2","ND2","")</f>
        <v/>
      </c>
      <c r="E103" s="39"/>
      <c r="F103" s="99">
        <f>IF($C$100=0,"",IF(C103="","",IF(C103="","",C103/$C$100)))</f>
        <v>0.5</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1150.0140373199999</v>
      </c>
      <c r="D112" s="93">
        <v>1150.0140373199999</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1150.0140373199999</v>
      </c>
      <c r="D131" s="93">
        <f>SUM(D112:D130)</f>
        <v>1150.0140373199999</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1000</v>
      </c>
      <c r="D138" s="93">
        <v>1000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1000</v>
      </c>
      <c r="D157" s="93">
        <f>SUM(D138:D156)</f>
        <v>1000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1000</v>
      </c>
      <c r="D164" s="93">
        <v>1000</v>
      </c>
      <c r="E164" s="58"/>
      <c r="F164" s="99">
        <f>IF($C$167=0,0,IF(C164="","",C164/$C$167))</f>
        <v>1</v>
      </c>
      <c r="G164" s="99">
        <f>IF($D$167=0,0,IF(D164="","",D164/$D$167))</f>
        <v>1</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1000</v>
      </c>
      <c r="D167" s="102">
        <f>SUM(D164:D166)</f>
        <v>1000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3.3321592500000001</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3.3321592500000001</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3.3321592500000001</v>
      </c>
      <c r="E193" s="46"/>
      <c r="F193" s="99">
        <f t="shared" ref="F193:F207" si="13">IF($C$209=0,"",IF(C193="", "",C193/$C$209))</f>
        <v>1</v>
      </c>
      <c r="G193" s="47"/>
      <c r="H193" s="20"/>
      <c r="L193" s="20"/>
      <c r="M193" s="20"/>
      <c r="N193" s="51"/>
    </row>
    <row r="194" spans="1:14" x14ac:dyDescent="0.25">
      <c r="A194" s="22" t="s">
        <v>243</v>
      </c>
      <c r="B194" s="39" t="s">
        <v>244</v>
      </c>
      <c r="C194" s="93">
        <v>0</v>
      </c>
      <c r="E194" s="49"/>
      <c r="F194" s="99">
        <f t="shared" si="13"/>
        <v>0</v>
      </c>
      <c r="G194" s="49"/>
      <c r="H194" s="20"/>
      <c r="L194" s="20"/>
      <c r="M194" s="20"/>
      <c r="N194" s="51"/>
    </row>
    <row r="195" spans="1:14" x14ac:dyDescent="0.25">
      <c r="A195" s="22" t="s">
        <v>245</v>
      </c>
      <c r="B195" s="39" t="s">
        <v>246</v>
      </c>
      <c r="C195" s="93">
        <v>0</v>
      </c>
      <c r="E195" s="49"/>
      <c r="F195" s="99">
        <f t="shared" si="13"/>
        <v>0</v>
      </c>
      <c r="G195" s="49"/>
      <c r="H195" s="20"/>
      <c r="L195" s="20"/>
      <c r="M195" s="20"/>
      <c r="N195" s="51"/>
    </row>
    <row r="196" spans="1:14" x14ac:dyDescent="0.25">
      <c r="A196" s="22" t="s">
        <v>247</v>
      </c>
      <c r="B196" s="39" t="s">
        <v>248</v>
      </c>
      <c r="C196" s="93">
        <v>0</v>
      </c>
      <c r="E196" s="49"/>
      <c r="F196" s="99">
        <f t="shared" si="13"/>
        <v>0</v>
      </c>
      <c r="G196" s="49"/>
      <c r="H196" s="20"/>
      <c r="L196" s="20"/>
      <c r="M196" s="20"/>
      <c r="N196" s="51"/>
    </row>
    <row r="197" spans="1:14" x14ac:dyDescent="0.25">
      <c r="A197" s="22" t="s">
        <v>249</v>
      </c>
      <c r="B197" s="39" t="s">
        <v>250</v>
      </c>
      <c r="C197" s="93">
        <v>0</v>
      </c>
      <c r="E197" s="49"/>
      <c r="F197" s="99">
        <f t="shared" si="13"/>
        <v>0</v>
      </c>
      <c r="G197" s="49"/>
      <c r="H197" s="20"/>
      <c r="L197" s="20"/>
      <c r="M197" s="20"/>
      <c r="N197" s="51"/>
    </row>
    <row r="198" spans="1:14" x14ac:dyDescent="0.25">
      <c r="A198" s="22" t="s">
        <v>251</v>
      </c>
      <c r="B198" s="22" t="s">
        <v>481</v>
      </c>
      <c r="C198" s="93">
        <v>0</v>
      </c>
      <c r="E198" s="49"/>
      <c r="F198" s="99">
        <f t="shared" si="13"/>
        <v>0</v>
      </c>
      <c r="G198" s="49"/>
      <c r="H198" s="20"/>
      <c r="L198" s="20"/>
      <c r="M198" s="20"/>
      <c r="N198" s="51"/>
    </row>
    <row r="199" spans="1:14" x14ac:dyDescent="0.25">
      <c r="A199" s="22" t="s">
        <v>253</v>
      </c>
      <c r="B199" s="39" t="s">
        <v>252</v>
      </c>
      <c r="C199" s="93">
        <v>0</v>
      </c>
      <c r="E199" s="49"/>
      <c r="F199" s="99">
        <f t="shared" si="13"/>
        <v>0</v>
      </c>
      <c r="G199" s="49"/>
      <c r="H199" s="20"/>
      <c r="L199" s="20"/>
      <c r="M199" s="20"/>
      <c r="N199" s="51"/>
    </row>
    <row r="200" spans="1:14" x14ac:dyDescent="0.25">
      <c r="A200" s="22" t="s">
        <v>255</v>
      </c>
      <c r="B200" s="39" t="s">
        <v>254</v>
      </c>
      <c r="C200" s="93">
        <v>0</v>
      </c>
      <c r="E200" s="49"/>
      <c r="F200" s="99">
        <f t="shared" si="13"/>
        <v>0</v>
      </c>
      <c r="G200" s="49"/>
      <c r="H200" s="20"/>
      <c r="L200" s="20"/>
      <c r="M200" s="20"/>
      <c r="N200" s="51"/>
    </row>
    <row r="201" spans="1:14" x14ac:dyDescent="0.25">
      <c r="A201" s="22" t="s">
        <v>256</v>
      </c>
      <c r="B201" s="39" t="s">
        <v>11</v>
      </c>
      <c r="C201" s="93">
        <v>0</v>
      </c>
      <c r="E201" s="49"/>
      <c r="F201" s="99">
        <f t="shared" si="13"/>
        <v>0</v>
      </c>
      <c r="G201" s="49"/>
      <c r="H201" s="20"/>
      <c r="L201" s="20"/>
      <c r="M201" s="20"/>
      <c r="N201" s="51"/>
    </row>
    <row r="202" spans="1:14" x14ac:dyDescent="0.25">
      <c r="A202" s="22" t="s">
        <v>258</v>
      </c>
      <c r="B202" s="39" t="s">
        <v>257</v>
      </c>
      <c r="C202" s="93">
        <v>0</v>
      </c>
      <c r="E202" s="49"/>
      <c r="F202" s="99">
        <f t="shared" si="13"/>
        <v>0</v>
      </c>
      <c r="G202" s="49"/>
      <c r="H202" s="20"/>
      <c r="L202" s="20"/>
      <c r="M202" s="20"/>
      <c r="N202" s="51"/>
    </row>
    <row r="203" spans="1:14" x14ac:dyDescent="0.25">
      <c r="A203" s="22" t="s">
        <v>260</v>
      </c>
      <c r="B203" s="39" t="s">
        <v>259</v>
      </c>
      <c r="C203" s="93">
        <v>0</v>
      </c>
      <c r="E203" s="49"/>
      <c r="F203" s="99">
        <f t="shared" si="13"/>
        <v>0</v>
      </c>
      <c r="G203" s="49"/>
      <c r="H203" s="20"/>
      <c r="L203" s="20"/>
      <c r="M203" s="20"/>
      <c r="N203" s="51"/>
    </row>
    <row r="204" spans="1:14" x14ac:dyDescent="0.25">
      <c r="A204" s="22" t="s">
        <v>262</v>
      </c>
      <c r="B204" s="39" t="s">
        <v>261</v>
      </c>
      <c r="C204" s="93">
        <v>0</v>
      </c>
      <c r="E204" s="49"/>
      <c r="F204" s="99">
        <f t="shared" si="13"/>
        <v>0</v>
      </c>
      <c r="G204" s="49"/>
      <c r="H204" s="20"/>
      <c r="L204" s="20"/>
      <c r="M204" s="20"/>
      <c r="N204" s="51"/>
    </row>
    <row r="205" spans="1:14" x14ac:dyDescent="0.25">
      <c r="A205" s="22" t="s">
        <v>264</v>
      </c>
      <c r="B205" s="39" t="s">
        <v>263</v>
      </c>
      <c r="C205" s="93">
        <v>0</v>
      </c>
      <c r="E205" s="49"/>
      <c r="F205" s="99">
        <f t="shared" si="13"/>
        <v>0</v>
      </c>
      <c r="G205" s="49"/>
      <c r="H205" s="20"/>
      <c r="L205" s="20"/>
      <c r="M205" s="20"/>
      <c r="N205" s="51"/>
    </row>
    <row r="206" spans="1:14" x14ac:dyDescent="0.25">
      <c r="A206" s="22" t="s">
        <v>266</v>
      </c>
      <c r="B206" s="39" t="s">
        <v>265</v>
      </c>
      <c r="C206" s="93">
        <v>0</v>
      </c>
      <c r="E206" s="49"/>
      <c r="F206" s="99">
        <f t="shared" si="13"/>
        <v>0</v>
      </c>
      <c r="G206" s="49"/>
      <c r="H206" s="20"/>
      <c r="L206" s="20"/>
      <c r="M206" s="20"/>
      <c r="N206" s="51"/>
    </row>
    <row r="207" spans="1:14" x14ac:dyDescent="0.25">
      <c r="A207" s="22" t="s">
        <v>267</v>
      </c>
      <c r="B207" s="39" t="s">
        <v>86</v>
      </c>
      <c r="C207" s="93">
        <v>0</v>
      </c>
      <c r="E207" s="49"/>
      <c r="F207" s="99">
        <f t="shared" si="13"/>
        <v>0</v>
      </c>
      <c r="G207" s="49"/>
      <c r="H207" s="20"/>
      <c r="L207" s="20"/>
      <c r="M207" s="20"/>
      <c r="N207" s="51"/>
    </row>
    <row r="208" spans="1:14" x14ac:dyDescent="0.25">
      <c r="A208" s="22" t="s">
        <v>269</v>
      </c>
      <c r="B208" s="48" t="s">
        <v>268</v>
      </c>
      <c r="C208" s="93">
        <f>SUM(C193:C195)</f>
        <v>3.3321592500000001</v>
      </c>
      <c r="D208" s="39"/>
      <c r="E208" s="49"/>
      <c r="F208" s="99">
        <f>SUM(F193:F195)</f>
        <v>1</v>
      </c>
      <c r="G208" s="49"/>
      <c r="H208" s="20"/>
      <c r="L208" s="20"/>
      <c r="M208" s="20"/>
      <c r="N208" s="51"/>
    </row>
    <row r="209" spans="1:14" outlineLevel="1" x14ac:dyDescent="0.25">
      <c r="A209" s="22" t="s">
        <v>270</v>
      </c>
      <c r="B209" s="54" t="s">
        <v>88</v>
      </c>
      <c r="C209" s="95">
        <f>SUM(C193:C207)</f>
        <v>3.3321592500000001</v>
      </c>
      <c r="E209" s="49"/>
      <c r="F209" s="99">
        <f>SUM(F193:F207)</f>
        <v>1</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2970</v>
      </c>
      <c r="C323" s="37" t="s">
        <v>3102</v>
      </c>
      <c r="H323" s="20"/>
      <c r="I323" s="51"/>
      <c r="J323" s="51"/>
      <c r="K323" s="51"/>
      <c r="L323" s="51"/>
      <c r="M323" s="51"/>
      <c r="N323" s="51"/>
    </row>
    <row r="324" spans="1:14" outlineLevel="1" x14ac:dyDescent="0.25">
      <c r="A324" s="22" t="s">
        <v>333</v>
      </c>
      <c r="B324" s="37" t="s">
        <v>2971</v>
      </c>
      <c r="C324" s="22" t="s">
        <v>2958</v>
      </c>
      <c r="H324" s="20"/>
      <c r="I324" s="51"/>
      <c r="J324" s="51"/>
      <c r="K324" s="51"/>
      <c r="L324" s="51"/>
      <c r="M324" s="51"/>
      <c r="N324" s="51"/>
    </row>
    <row r="325" spans="1:14" outlineLevel="1" x14ac:dyDescent="0.25">
      <c r="A325" s="22" t="s">
        <v>335</v>
      </c>
      <c r="B325" s="37" t="s">
        <v>2972</v>
      </c>
      <c r="C325" s="22" t="s">
        <v>2958</v>
      </c>
      <c r="H325" s="20"/>
      <c r="I325" s="51"/>
      <c r="J325" s="51"/>
      <c r="K325" s="51"/>
      <c r="L325" s="51"/>
      <c r="M325" s="51"/>
      <c r="N325" s="51"/>
    </row>
    <row r="326" spans="1:14" outlineLevel="1" x14ac:dyDescent="0.25">
      <c r="A326" s="22" t="s">
        <v>336</v>
      </c>
      <c r="B326" s="37" t="s">
        <v>2973</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2974</v>
      </c>
      <c r="C328" s="22" t="s">
        <v>2958</v>
      </c>
      <c r="H328" s="20"/>
      <c r="I328" s="51"/>
      <c r="J328" s="51"/>
      <c r="K328" s="51"/>
      <c r="L328" s="51"/>
      <c r="M328" s="51"/>
      <c r="N328" s="51"/>
    </row>
    <row r="329" spans="1:14" outlineLevel="1" x14ac:dyDescent="0.25">
      <c r="A329" s="22" t="s">
        <v>339</v>
      </c>
      <c r="B329" s="37" t="s">
        <v>2975</v>
      </c>
      <c r="C329" s="22" t="s">
        <v>2976</v>
      </c>
      <c r="H329" s="20"/>
      <c r="I329" s="51"/>
      <c r="J329" s="51"/>
      <c r="K329" s="51"/>
      <c r="L329" s="51"/>
      <c r="M329" s="51"/>
      <c r="N329" s="51"/>
    </row>
    <row r="330" spans="1:14" hidden="1" outlineLevel="1" x14ac:dyDescent="0.25">
      <c r="A330" s="22" t="s">
        <v>341</v>
      </c>
      <c r="B330" s="50" t="s">
        <v>2977</v>
      </c>
      <c r="C330" s="22" t="s">
        <v>2976</v>
      </c>
      <c r="H330" s="20"/>
      <c r="I330" s="51"/>
      <c r="J330" s="51"/>
      <c r="K330" s="51"/>
      <c r="L330" s="51"/>
      <c r="M330" s="51"/>
      <c r="N330" s="51"/>
    </row>
    <row r="331" spans="1:14" hidden="1" outlineLevel="1" x14ac:dyDescent="0.25">
      <c r="A331" s="22" t="s">
        <v>343</v>
      </c>
      <c r="B331" s="50" t="s">
        <v>2978</v>
      </c>
      <c r="C331" s="22" t="s">
        <v>2979</v>
      </c>
      <c r="H331" s="20"/>
      <c r="I331" s="51"/>
      <c r="J331" s="51"/>
      <c r="K331" s="51"/>
      <c r="L331" s="51"/>
      <c r="M331" s="51"/>
      <c r="N331" s="51"/>
    </row>
    <row r="332" spans="1:14" hidden="1" outlineLevel="1" x14ac:dyDescent="0.25">
      <c r="A332" s="22" t="s">
        <v>344</v>
      </c>
      <c r="B332" s="50" t="s">
        <v>334</v>
      </c>
      <c r="C332" s="22" t="s">
        <v>2979</v>
      </c>
      <c r="H332" s="20"/>
      <c r="I332" s="51"/>
      <c r="J332" s="51"/>
      <c r="K332" s="51"/>
      <c r="L332" s="51"/>
      <c r="M332" s="51"/>
      <c r="N332" s="51"/>
    </row>
    <row r="333" spans="1:14" hidden="1" outlineLevel="1" x14ac:dyDescent="0.25">
      <c r="A333" s="22" t="s">
        <v>345</v>
      </c>
      <c r="B333" s="50" t="s">
        <v>2980</v>
      </c>
      <c r="C333" s="22" t="s">
        <v>2981</v>
      </c>
      <c r="H333" s="20"/>
      <c r="I333" s="51"/>
      <c r="J333" s="51"/>
      <c r="K333" s="51"/>
      <c r="L333" s="51"/>
      <c r="M333" s="51"/>
      <c r="N333" s="51"/>
    </row>
    <row r="334" spans="1:14" hidden="1" outlineLevel="1" x14ac:dyDescent="0.25">
      <c r="A334" s="22" t="s">
        <v>346</v>
      </c>
      <c r="B334" s="50" t="s">
        <v>2982</v>
      </c>
      <c r="C334" s="22" t="s">
        <v>2981</v>
      </c>
      <c r="H334" s="20"/>
      <c r="I334" s="51"/>
      <c r="J334" s="51"/>
      <c r="K334" s="51"/>
      <c r="L334" s="51"/>
      <c r="M334" s="51"/>
      <c r="N334" s="51"/>
    </row>
    <row r="335" spans="1:14" hidden="1" outlineLevel="1" x14ac:dyDescent="0.25">
      <c r="A335" s="22" t="s">
        <v>347</v>
      </c>
      <c r="B335" s="50" t="s">
        <v>2983</v>
      </c>
      <c r="C335" s="22" t="s">
        <v>2984</v>
      </c>
      <c r="H335" s="20"/>
      <c r="I335" s="51"/>
      <c r="J335" s="51"/>
      <c r="K335" s="51"/>
      <c r="L335" s="51"/>
      <c r="M335" s="51"/>
      <c r="N335" s="51"/>
    </row>
    <row r="336" spans="1:14" hidden="1" outlineLevel="1" x14ac:dyDescent="0.25">
      <c r="A336" s="22" t="s">
        <v>348</v>
      </c>
      <c r="B336" s="50" t="s">
        <v>2985</v>
      </c>
      <c r="C336" s="22" t="s">
        <v>2984</v>
      </c>
      <c r="H336" s="20"/>
      <c r="I336" s="51"/>
      <c r="J336" s="51"/>
      <c r="K336" s="51"/>
      <c r="L336" s="51"/>
      <c r="M336" s="51"/>
      <c r="N336" s="51"/>
    </row>
    <row r="337" spans="1:14" hidden="1" outlineLevel="1" x14ac:dyDescent="0.25">
      <c r="A337" s="22" t="s">
        <v>349</v>
      </c>
      <c r="B337" s="50" t="s">
        <v>340</v>
      </c>
      <c r="C337" s="22" t="s">
        <v>2986</v>
      </c>
      <c r="H337" s="20"/>
      <c r="I337" s="51"/>
      <c r="J337" s="51"/>
      <c r="K337" s="51"/>
      <c r="L337" s="51"/>
      <c r="M337" s="51"/>
      <c r="N337" s="51"/>
    </row>
    <row r="338" spans="1:14" ht="45" hidden="1" outlineLevel="1" x14ac:dyDescent="0.25">
      <c r="A338" s="22" t="s">
        <v>350</v>
      </c>
      <c r="B338" s="50" t="s">
        <v>2987</v>
      </c>
      <c r="C338" s="22" t="s">
        <v>2988</v>
      </c>
      <c r="H338" s="20"/>
      <c r="I338" s="51"/>
      <c r="J338" s="51"/>
      <c r="K338" s="51"/>
      <c r="L338" s="51"/>
      <c r="M338" s="51"/>
      <c r="N338" s="51"/>
    </row>
    <row r="339" spans="1:14" hidden="1" outlineLevel="1" x14ac:dyDescent="0.25">
      <c r="A339" s="22" t="s">
        <v>351</v>
      </c>
      <c r="B339" s="50" t="s">
        <v>2989</v>
      </c>
      <c r="C339" s="22" t="s">
        <v>2990</v>
      </c>
      <c r="H339" s="20"/>
      <c r="I339" s="51"/>
      <c r="J339" s="51"/>
      <c r="K339" s="51"/>
      <c r="L339" s="51"/>
      <c r="M339" s="51"/>
      <c r="N339" s="51"/>
    </row>
    <row r="340" spans="1:14" hidden="1" outlineLevel="1" x14ac:dyDescent="0.25">
      <c r="A340" s="22" t="s">
        <v>352</v>
      </c>
      <c r="B340" s="50" t="s">
        <v>2991</v>
      </c>
      <c r="C340" s="22" t="s">
        <v>2990</v>
      </c>
      <c r="H340" s="20"/>
      <c r="I340" s="51"/>
      <c r="J340" s="51"/>
      <c r="K340" s="51"/>
      <c r="L340" s="51"/>
      <c r="M340" s="51"/>
      <c r="N340" s="51"/>
    </row>
    <row r="341" spans="1:14" hidden="1" outlineLevel="1" x14ac:dyDescent="0.25">
      <c r="A341" s="22" t="s">
        <v>353</v>
      </c>
      <c r="B341" s="50" t="s">
        <v>2992</v>
      </c>
      <c r="C341" s="22" t="s">
        <v>2993</v>
      </c>
      <c r="H341" s="20"/>
      <c r="I341" s="51"/>
      <c r="J341" s="51"/>
      <c r="K341" s="51"/>
      <c r="L341" s="51"/>
      <c r="M341" s="51"/>
      <c r="N341" s="51"/>
    </row>
    <row r="342" spans="1:14" hidden="1" outlineLevel="1" x14ac:dyDescent="0.25">
      <c r="A342" s="22" t="s">
        <v>354</v>
      </c>
      <c r="B342" s="50" t="s">
        <v>2994</v>
      </c>
      <c r="C342" s="22" t="s">
        <v>2995</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0770ABCD-9D5C-46B7-899C-AE1699722CF4}"/>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50" zoomScale="75" zoomScaleNormal="75" workbookViewId="0">
      <selection activeCell="C68" sqref="C68"/>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1150.0140373199999</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1150.0140373199999</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7218</v>
      </c>
      <c r="D28" s="94" t="str">
        <f>IF(C28="","","ND2")</f>
        <v>ND2</v>
      </c>
      <c r="F28" s="94">
        <f>IF(C28=0,"",IF(C28="","",C28))</f>
        <v>7218</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6.6E-3</v>
      </c>
      <c r="D36" s="90" t="str">
        <f>IF(C36="","","ND2")</f>
        <v>ND2</v>
      </c>
      <c r="E36" s="107"/>
      <c r="F36" s="137">
        <f>IF(C36=0,"",C36)</f>
        <v>6.6E-3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1.0000000100000002</v>
      </c>
      <c r="D99" s="136" t="str">
        <f t="shared" ref="D99:D112" si="1">IF(C99="","","ND2")</f>
        <v>ND2</v>
      </c>
      <c r="E99" s="136"/>
      <c r="F99" s="136">
        <f t="shared" ref="F99:F112" si="2">IF(C99="","",C99)</f>
        <v>1.0000000100000002</v>
      </c>
      <c r="G99" s="22"/>
    </row>
    <row r="100" spans="1:7" x14ac:dyDescent="0.25">
      <c r="A100" s="22" t="s">
        <v>510</v>
      </c>
      <c r="B100" s="39" t="s">
        <v>2996</v>
      </c>
      <c r="C100" s="90">
        <v>3.7210069999999998E-2</v>
      </c>
      <c r="D100" s="90" t="str">
        <f t="shared" si="1"/>
        <v>ND2</v>
      </c>
      <c r="E100" s="90"/>
      <c r="F100" s="90">
        <f t="shared" si="2"/>
        <v>3.7210069999999998E-2</v>
      </c>
      <c r="G100" s="22"/>
    </row>
    <row r="101" spans="1:7" x14ac:dyDescent="0.25">
      <c r="A101" s="22" t="s">
        <v>511</v>
      </c>
      <c r="B101" s="39" t="s">
        <v>2997</v>
      </c>
      <c r="C101" s="90">
        <v>4.4609999999999997E-2</v>
      </c>
      <c r="D101" s="90" t="str">
        <f t="shared" si="1"/>
        <v>ND2</v>
      </c>
      <c r="E101" s="90"/>
      <c r="F101" s="90">
        <f t="shared" si="2"/>
        <v>4.4609999999999997E-2</v>
      </c>
      <c r="G101" s="22"/>
    </row>
    <row r="102" spans="1:7" x14ac:dyDescent="0.25">
      <c r="A102" s="22" t="s">
        <v>512</v>
      </c>
      <c r="B102" s="39" t="s">
        <v>2998</v>
      </c>
      <c r="C102" s="90">
        <v>3.4372220000000002E-2</v>
      </c>
      <c r="D102" s="90" t="str">
        <f t="shared" si="1"/>
        <v>ND2</v>
      </c>
      <c r="E102" s="90"/>
      <c r="F102" s="90">
        <f t="shared" si="2"/>
        <v>3.4372220000000002E-2</v>
      </c>
      <c r="G102" s="22"/>
    </row>
    <row r="103" spans="1:7" x14ac:dyDescent="0.25">
      <c r="A103" s="22" t="s">
        <v>513</v>
      </c>
      <c r="B103" s="39" t="s">
        <v>2999</v>
      </c>
      <c r="C103" s="90">
        <v>8.3741990000000002E-2</v>
      </c>
      <c r="D103" s="90" t="str">
        <f t="shared" si="1"/>
        <v>ND2</v>
      </c>
      <c r="E103" s="90"/>
      <c r="F103" s="90">
        <f t="shared" si="2"/>
        <v>8.3741990000000002E-2</v>
      </c>
      <c r="G103" s="22"/>
    </row>
    <row r="104" spans="1:7" x14ac:dyDescent="0.25">
      <c r="A104" s="22" t="s">
        <v>514</v>
      </c>
      <c r="B104" s="39" t="s">
        <v>3000</v>
      </c>
      <c r="C104" s="90">
        <v>0.13921681999999999</v>
      </c>
      <c r="D104" s="90" t="str">
        <f t="shared" si="1"/>
        <v>ND2</v>
      </c>
      <c r="E104" s="90"/>
      <c r="F104" s="90">
        <f t="shared" si="2"/>
        <v>0.13921681999999999</v>
      </c>
      <c r="G104" s="22"/>
    </row>
    <row r="105" spans="1:7" x14ac:dyDescent="0.25">
      <c r="A105" s="22" t="s">
        <v>515</v>
      </c>
      <c r="B105" s="39" t="s">
        <v>3001</v>
      </c>
      <c r="C105" s="90">
        <v>0.12842764000000001</v>
      </c>
      <c r="D105" s="90" t="str">
        <f t="shared" si="1"/>
        <v>ND2</v>
      </c>
      <c r="E105" s="90"/>
      <c r="F105" s="90">
        <f t="shared" si="2"/>
        <v>0.12842764000000001</v>
      </c>
      <c r="G105" s="22"/>
    </row>
    <row r="106" spans="1:7" x14ac:dyDescent="0.25">
      <c r="A106" s="22" t="s">
        <v>516</v>
      </c>
      <c r="B106" s="39" t="s">
        <v>3002</v>
      </c>
      <c r="C106" s="90">
        <v>0.19191053999999999</v>
      </c>
      <c r="D106" s="90" t="str">
        <f t="shared" si="1"/>
        <v>ND2</v>
      </c>
      <c r="E106" s="90"/>
      <c r="F106" s="90">
        <f t="shared" si="2"/>
        <v>0.19191053999999999</v>
      </c>
      <c r="G106" s="22"/>
    </row>
    <row r="107" spans="1:7" x14ac:dyDescent="0.25">
      <c r="A107" s="22" t="s">
        <v>517</v>
      </c>
      <c r="B107" s="39" t="s">
        <v>3003</v>
      </c>
      <c r="C107" s="90">
        <v>3.1237330000000001E-2</v>
      </c>
      <c r="D107" s="90" t="str">
        <f t="shared" si="1"/>
        <v>ND2</v>
      </c>
      <c r="E107" s="90"/>
      <c r="F107" s="90">
        <f t="shared" si="2"/>
        <v>3.1237330000000001E-2</v>
      </c>
      <c r="G107" s="22"/>
    </row>
    <row r="108" spans="1:7" x14ac:dyDescent="0.25">
      <c r="A108" s="22" t="s">
        <v>518</v>
      </c>
      <c r="B108" s="39" t="s">
        <v>3004</v>
      </c>
      <c r="C108" s="90">
        <v>0.15787454000000001</v>
      </c>
      <c r="D108" s="90" t="str">
        <f t="shared" si="1"/>
        <v>ND2</v>
      </c>
      <c r="E108" s="90"/>
      <c r="F108" s="90">
        <f t="shared" si="2"/>
        <v>0.15787454000000001</v>
      </c>
      <c r="G108" s="22"/>
    </row>
    <row r="109" spans="1:7" x14ac:dyDescent="0.25">
      <c r="A109" s="22" t="s">
        <v>519</v>
      </c>
      <c r="B109" s="39" t="s">
        <v>3005</v>
      </c>
      <c r="C109" s="90">
        <v>6.7815719999999996E-2</v>
      </c>
      <c r="D109" s="90" t="str">
        <f t="shared" si="1"/>
        <v>ND2</v>
      </c>
      <c r="E109" s="90"/>
      <c r="F109" s="90">
        <f t="shared" si="2"/>
        <v>6.7815719999999996E-2</v>
      </c>
      <c r="G109" s="22"/>
    </row>
    <row r="110" spans="1:7" x14ac:dyDescent="0.25">
      <c r="A110" s="22" t="s">
        <v>520</v>
      </c>
      <c r="B110" s="39" t="s">
        <v>3006</v>
      </c>
      <c r="C110" s="90">
        <v>5.9484450000000001E-2</v>
      </c>
      <c r="D110" s="90" t="str">
        <f t="shared" si="1"/>
        <v>ND2</v>
      </c>
      <c r="E110" s="90"/>
      <c r="F110" s="90">
        <f t="shared" si="2"/>
        <v>5.9484450000000001E-2</v>
      </c>
      <c r="G110" s="22"/>
    </row>
    <row r="111" spans="1:7" x14ac:dyDescent="0.25">
      <c r="A111" s="22" t="s">
        <v>521</v>
      </c>
      <c r="B111" s="39" t="s">
        <v>3007</v>
      </c>
      <c r="C111" s="90">
        <v>2.4098689999999999E-2</v>
      </c>
      <c r="D111" s="90" t="str">
        <f t="shared" si="1"/>
        <v>ND2</v>
      </c>
      <c r="E111" s="90"/>
      <c r="F111" s="90">
        <f t="shared" si="2"/>
        <v>2.4098689999999999E-2</v>
      </c>
      <c r="G111" s="22"/>
    </row>
    <row r="112" spans="1:7" x14ac:dyDescent="0.25">
      <c r="A112" s="22" t="s">
        <v>522</v>
      </c>
      <c r="B112" s="39" t="s">
        <v>3008</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3009</v>
      </c>
      <c r="C150" s="90">
        <v>0.98542627000000005</v>
      </c>
      <c r="D150" s="90" t="str">
        <f>IF(C150="","","ND2")</f>
        <v>ND2</v>
      </c>
      <c r="E150" s="91"/>
      <c r="F150" s="90">
        <f>IF(C150="","",C150)</f>
        <v>0.98542627000000005</v>
      </c>
    </row>
    <row r="151" spans="1:7" x14ac:dyDescent="0.25">
      <c r="A151" s="22" t="s">
        <v>543</v>
      </c>
      <c r="B151" s="22" t="s">
        <v>3010</v>
      </c>
      <c r="C151" s="90">
        <v>1.457373E-2</v>
      </c>
      <c r="D151" s="90" t="str">
        <f>IF(C151="","","ND2")</f>
        <v>ND2</v>
      </c>
      <c r="E151" s="91"/>
      <c r="F151" s="90">
        <f>IF(C151="","",C151)</f>
        <v>1.457373E-2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3011</v>
      </c>
      <c r="C160" s="137">
        <v>0.44751079999999999</v>
      </c>
      <c r="D160" s="137" t="str">
        <f>IF(C160="","","ND2")</f>
        <v>ND2</v>
      </c>
      <c r="E160" s="91"/>
      <c r="F160" s="137">
        <f>IF(C160="","",C160)</f>
        <v>0.44751079999999999</v>
      </c>
    </row>
    <row r="161" spans="1:7" x14ac:dyDescent="0.25">
      <c r="A161" s="22" t="s">
        <v>555</v>
      </c>
      <c r="B161" s="107" t="s">
        <v>556</v>
      </c>
      <c r="C161" s="137">
        <v>0.55248920000000001</v>
      </c>
      <c r="D161" s="137" t="str">
        <f>IF(C161="","","ND2")</f>
        <v>ND2</v>
      </c>
      <c r="E161" s="91"/>
      <c r="F161" s="137">
        <f>IF(C161="","",C161)</f>
        <v>0.55248920000000001</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3012</v>
      </c>
      <c r="C170" s="90">
        <v>2.6302760000000001E-2</v>
      </c>
      <c r="D170" s="90" t="str">
        <f>IF(C170="","","ND2")</f>
        <v>ND2</v>
      </c>
      <c r="E170" s="91"/>
      <c r="F170" s="90">
        <f>IF(C170="","",C170)</f>
        <v>2.6302760000000001E-2</v>
      </c>
    </row>
    <row r="171" spans="1:7" x14ac:dyDescent="0.25">
      <c r="A171" s="22" t="s">
        <v>567</v>
      </c>
      <c r="B171" s="18" t="s">
        <v>3013</v>
      </c>
      <c r="C171" s="90">
        <v>2.1620919999999998E-2</v>
      </c>
      <c r="D171" s="90" t="str">
        <f>IF(C171="","","ND2")</f>
        <v>ND2</v>
      </c>
      <c r="E171" s="91"/>
      <c r="F171" s="90">
        <f>IF(C171="","",C171)</f>
        <v>2.1620919999999998E-2</v>
      </c>
    </row>
    <row r="172" spans="1:7" x14ac:dyDescent="0.25">
      <c r="A172" s="22" t="s">
        <v>568</v>
      </c>
      <c r="B172" s="18" t="s">
        <v>3014</v>
      </c>
      <c r="C172" s="90">
        <v>2.92397E-2</v>
      </c>
      <c r="D172" s="90" t="str">
        <f>IF(C172="","","ND2")</f>
        <v>ND2</v>
      </c>
      <c r="E172" s="90"/>
      <c r="F172" s="90">
        <f>IF(C172="","",C172)</f>
        <v>2.92397E-2</v>
      </c>
    </row>
    <row r="173" spans="1:7" x14ac:dyDescent="0.25">
      <c r="A173" s="22" t="s">
        <v>569</v>
      </c>
      <c r="B173" s="18" t="s">
        <v>3015</v>
      </c>
      <c r="C173" s="90">
        <v>0.32691949999999997</v>
      </c>
      <c r="D173" s="90" t="str">
        <f>IF(C173="","","ND2")</f>
        <v>ND2</v>
      </c>
      <c r="E173" s="90"/>
      <c r="F173" s="90">
        <f>IF(C173="","",C173)</f>
        <v>0.32691949999999997</v>
      </c>
    </row>
    <row r="174" spans="1:7" x14ac:dyDescent="0.25">
      <c r="A174" s="22" t="s">
        <v>570</v>
      </c>
      <c r="B174" s="18" t="s">
        <v>1498</v>
      </c>
      <c r="C174" s="90">
        <v>0.59591711999999997</v>
      </c>
      <c r="D174" s="90" t="str">
        <f>IF(C174="","","ND2")</f>
        <v>ND2</v>
      </c>
      <c r="E174" s="90"/>
      <c r="F174" s="90">
        <f>IF(C174="","",C174)</f>
        <v>0.59591711999999997</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7.9969999999999995E-5</v>
      </c>
      <c r="D180" s="115" t="str">
        <f>IF(C180="","","ND2")</f>
        <v>ND2</v>
      </c>
      <c r="E180" s="91"/>
      <c r="F180" s="115">
        <f>IF(C180="","",C180)</f>
        <v>7.9969999999999995E-5</v>
      </c>
    </row>
    <row r="181" spans="1:7" outlineLevel="1" x14ac:dyDescent="0.25">
      <c r="A181" s="22" t="s">
        <v>1411</v>
      </c>
      <c r="B181" s="85" t="s">
        <v>3016</v>
      </c>
      <c r="C181" s="115">
        <v>0.99992002999999996</v>
      </c>
      <c r="D181" s="115" t="str">
        <f>IF(C181="","","ND2")</f>
        <v>ND2</v>
      </c>
      <c r="E181" s="91"/>
      <c r="F181" s="115">
        <f>IF(C181="","",C181)</f>
        <v>0.99992002999999996</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159.32585720698253</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3017</v>
      </c>
      <c r="C190" s="93">
        <v>3.7960372499999999</v>
      </c>
      <c r="D190" s="94">
        <v>243</v>
      </c>
      <c r="E190" s="36"/>
      <c r="F190" s="99">
        <f t="shared" ref="F190:F213" si="3">IF($C$214=0,"",IF(C190="","",C190/$C$214))</f>
        <v>3.300861664998724E-3</v>
      </c>
      <c r="G190" s="99">
        <f t="shared" ref="G190:G213" si="4">IF($D$214=0,"",IF(D190="","",D190/$D$214))</f>
        <v>3.366583541147132E-2</v>
      </c>
    </row>
    <row r="191" spans="1:7" x14ac:dyDescent="0.25">
      <c r="A191" s="22" t="s">
        <v>589</v>
      </c>
      <c r="B191" s="39" t="s">
        <v>3018</v>
      </c>
      <c r="C191" s="93">
        <v>19.554964649999999</v>
      </c>
      <c r="D191" s="94">
        <v>515</v>
      </c>
      <c r="E191" s="36"/>
      <c r="F191" s="99">
        <f t="shared" si="3"/>
        <v>1.7004109528585418E-2</v>
      </c>
      <c r="G191" s="99">
        <f t="shared" si="4"/>
        <v>7.1349404267110006E-2</v>
      </c>
    </row>
    <row r="192" spans="1:7" x14ac:dyDescent="0.25">
      <c r="A192" s="22" t="s">
        <v>590</v>
      </c>
      <c r="B192" s="39" t="s">
        <v>3019</v>
      </c>
      <c r="C192" s="93">
        <v>31.407930230000002</v>
      </c>
      <c r="D192" s="94">
        <v>498</v>
      </c>
      <c r="E192" s="36"/>
      <c r="F192" s="99">
        <f t="shared" si="3"/>
        <v>2.7310910311315193E-2</v>
      </c>
      <c r="G192" s="99">
        <f t="shared" si="4"/>
        <v>6.8994181213632585E-2</v>
      </c>
    </row>
    <row r="193" spans="1:7" x14ac:dyDescent="0.25">
      <c r="A193" s="22" t="s">
        <v>591</v>
      </c>
      <c r="B193" s="39" t="s">
        <v>3020</v>
      </c>
      <c r="C193" s="93">
        <v>55.846990669999997</v>
      </c>
      <c r="D193" s="94">
        <v>631</v>
      </c>
      <c r="E193" s="36"/>
      <c r="F193" s="99">
        <f t="shared" si="3"/>
        <v>4.8562007817005592E-2</v>
      </c>
      <c r="G193" s="99">
        <f t="shared" si="4"/>
        <v>8.7420338043779439E-2</v>
      </c>
    </row>
    <row r="194" spans="1:7" x14ac:dyDescent="0.25">
      <c r="A194" s="22" t="s">
        <v>592</v>
      </c>
      <c r="B194" s="39" t="s">
        <v>3021</v>
      </c>
      <c r="C194" s="93">
        <v>231.41193373999999</v>
      </c>
      <c r="D194" s="94">
        <v>1831</v>
      </c>
      <c r="E194" s="36"/>
      <c r="F194" s="99">
        <f t="shared" si="3"/>
        <v>0.20122531223991305</v>
      </c>
      <c r="G194" s="99">
        <f t="shared" si="4"/>
        <v>0.2536713771127736</v>
      </c>
    </row>
    <row r="195" spans="1:7" x14ac:dyDescent="0.25">
      <c r="A195" s="22" t="s">
        <v>593</v>
      </c>
      <c r="B195" s="39" t="s">
        <v>3022</v>
      </c>
      <c r="C195" s="93">
        <v>290.78639120000003</v>
      </c>
      <c r="D195" s="94">
        <v>1669</v>
      </c>
      <c r="E195" s="36"/>
      <c r="F195" s="99">
        <f t="shared" si="3"/>
        <v>0.25285464504211663</v>
      </c>
      <c r="G195" s="99">
        <f t="shared" si="4"/>
        <v>0.2312274868384594</v>
      </c>
    </row>
    <row r="196" spans="1:7" x14ac:dyDescent="0.25">
      <c r="A196" s="22" t="s">
        <v>594</v>
      </c>
      <c r="B196" s="39" t="s">
        <v>3023</v>
      </c>
      <c r="C196" s="93">
        <v>201.99468317</v>
      </c>
      <c r="D196" s="94">
        <v>909</v>
      </c>
      <c r="E196" s="36"/>
      <c r="F196" s="99">
        <f t="shared" si="3"/>
        <v>0.17564540659062711</v>
      </c>
      <c r="G196" s="99">
        <f t="shared" si="4"/>
        <v>0.1259351620947631</v>
      </c>
    </row>
    <row r="197" spans="1:7" x14ac:dyDescent="0.25">
      <c r="A197" s="22" t="s">
        <v>595</v>
      </c>
      <c r="B197" s="39" t="s">
        <v>3024</v>
      </c>
      <c r="C197" s="93">
        <v>109.32944308</v>
      </c>
      <c r="D197" s="94">
        <v>402</v>
      </c>
      <c r="E197" s="36"/>
      <c r="F197" s="99">
        <f t="shared" si="3"/>
        <v>9.50679205053723E-2</v>
      </c>
      <c r="G197" s="99">
        <f t="shared" si="4"/>
        <v>5.5694098088113049E-2</v>
      </c>
    </row>
    <row r="198" spans="1:7" x14ac:dyDescent="0.25">
      <c r="A198" s="22" t="s">
        <v>596</v>
      </c>
      <c r="B198" s="39" t="s">
        <v>3025</v>
      </c>
      <c r="C198" s="93">
        <v>70.889059020000005</v>
      </c>
      <c r="D198" s="94">
        <v>219</v>
      </c>
      <c r="E198" s="36"/>
      <c r="F198" s="99">
        <f t="shared" si="3"/>
        <v>6.1641907593754527E-2</v>
      </c>
      <c r="G198" s="99">
        <f t="shared" si="4"/>
        <v>3.0340814630091438E-2</v>
      </c>
    </row>
    <row r="199" spans="1:7" x14ac:dyDescent="0.25">
      <c r="A199" s="22" t="s">
        <v>597</v>
      </c>
      <c r="B199" s="39" t="s">
        <v>3026</v>
      </c>
      <c r="C199" s="93">
        <v>48.760102400000001</v>
      </c>
      <c r="D199" s="94">
        <v>130</v>
      </c>
      <c r="E199" s="39"/>
      <c r="F199" s="99">
        <f t="shared" si="3"/>
        <v>4.2399571498823486E-2</v>
      </c>
      <c r="G199" s="99">
        <f t="shared" si="4"/>
        <v>1.801052923247437E-2</v>
      </c>
    </row>
    <row r="200" spans="1:7" x14ac:dyDescent="0.25">
      <c r="A200" s="22" t="s">
        <v>598</v>
      </c>
      <c r="B200" s="39" t="s">
        <v>3027</v>
      </c>
      <c r="C200" s="93">
        <v>24.437978409999999</v>
      </c>
      <c r="D200" s="94">
        <v>58</v>
      </c>
      <c r="E200" s="39"/>
      <c r="F200" s="99">
        <f t="shared" si="3"/>
        <v>2.1250156621523002E-2</v>
      </c>
      <c r="G200" s="99">
        <f t="shared" si="4"/>
        <v>8.0354668883347181E-3</v>
      </c>
    </row>
    <row r="201" spans="1:7" x14ac:dyDescent="0.25">
      <c r="A201" s="22" t="s">
        <v>599</v>
      </c>
      <c r="B201" s="39" t="s">
        <v>3028</v>
      </c>
      <c r="C201" s="93">
        <v>20.75065025</v>
      </c>
      <c r="D201" s="94">
        <v>44</v>
      </c>
      <c r="E201" s="39"/>
      <c r="F201" s="99">
        <f t="shared" si="3"/>
        <v>1.8043823446153271E-2</v>
      </c>
      <c r="G201" s="99">
        <f t="shared" si="4"/>
        <v>6.0958714325297864E-3</v>
      </c>
    </row>
    <row r="202" spans="1:7" x14ac:dyDescent="0.25">
      <c r="A202" s="22" t="s">
        <v>600</v>
      </c>
      <c r="B202" s="39" t="s">
        <v>3029</v>
      </c>
      <c r="C202" s="93">
        <v>12.502340540000001</v>
      </c>
      <c r="D202" s="94">
        <v>24</v>
      </c>
      <c r="E202" s="39"/>
      <c r="F202" s="99">
        <f t="shared" si="3"/>
        <v>1.0871467768459188E-2</v>
      </c>
      <c r="G202" s="99">
        <f t="shared" si="4"/>
        <v>3.3250207813798837E-3</v>
      </c>
    </row>
    <row r="203" spans="1:7" x14ac:dyDescent="0.25">
      <c r="A203" s="22" t="s">
        <v>601</v>
      </c>
      <c r="B203" s="39" t="s">
        <v>3030</v>
      </c>
      <c r="C203" s="93">
        <v>12.5926504</v>
      </c>
      <c r="D203" s="94">
        <v>22</v>
      </c>
      <c r="E203" s="39"/>
      <c r="F203" s="99">
        <f t="shared" si="3"/>
        <v>1.0949997122944683E-2</v>
      </c>
      <c r="G203" s="99">
        <f t="shared" si="4"/>
        <v>3.0479357162648932E-3</v>
      </c>
    </row>
    <row r="204" spans="1:7" x14ac:dyDescent="0.25">
      <c r="A204" s="22" t="s">
        <v>602</v>
      </c>
      <c r="B204" s="39" t="s">
        <v>3031</v>
      </c>
      <c r="C204" s="93">
        <v>4.9913761900000004</v>
      </c>
      <c r="D204" s="94">
        <v>8</v>
      </c>
      <c r="E204" s="39"/>
      <c r="F204" s="99">
        <f t="shared" si="3"/>
        <v>4.3402741427678009E-3</v>
      </c>
      <c r="G204" s="99">
        <f t="shared" si="4"/>
        <v>1.1083402604599613E-3</v>
      </c>
    </row>
    <row r="205" spans="1:7" x14ac:dyDescent="0.25">
      <c r="A205" s="22" t="s">
        <v>603</v>
      </c>
      <c r="B205" s="39" t="s">
        <v>3032</v>
      </c>
      <c r="C205" s="93">
        <v>4.0099873800000001</v>
      </c>
      <c r="D205" s="94">
        <v>6</v>
      </c>
      <c r="F205" s="99">
        <f t="shared" si="3"/>
        <v>3.4869029854147698E-3</v>
      </c>
      <c r="G205" s="99">
        <f t="shared" si="4"/>
        <v>8.3125519534497092E-4</v>
      </c>
    </row>
    <row r="206" spans="1:7" x14ac:dyDescent="0.25">
      <c r="A206" s="22" t="s">
        <v>604</v>
      </c>
      <c r="B206" s="39" t="s">
        <v>3033</v>
      </c>
      <c r="C206" s="93">
        <v>2.1265211100000001</v>
      </c>
      <c r="D206" s="94">
        <v>3</v>
      </c>
      <c r="E206" s="85"/>
      <c r="F206" s="99">
        <f t="shared" si="3"/>
        <v>1.8491262201943712E-3</v>
      </c>
      <c r="G206" s="99">
        <f t="shared" si="4"/>
        <v>4.1562759767248546E-4</v>
      </c>
    </row>
    <row r="207" spans="1:7" x14ac:dyDescent="0.25">
      <c r="A207" s="22" t="s">
        <v>605</v>
      </c>
      <c r="B207" s="39" t="s">
        <v>3034</v>
      </c>
      <c r="C207" s="93">
        <v>1.50889169</v>
      </c>
      <c r="D207" s="94">
        <v>2</v>
      </c>
      <c r="E207" s="85"/>
      <c r="F207" s="99">
        <f t="shared" si="3"/>
        <v>1.3120637149058899E-3</v>
      </c>
      <c r="G207" s="99">
        <f t="shared" si="4"/>
        <v>2.7708506511499033E-4</v>
      </c>
    </row>
    <row r="208" spans="1:7" x14ac:dyDescent="0.25">
      <c r="A208" s="22" t="s">
        <v>606</v>
      </c>
      <c r="B208" s="39" t="s">
        <v>3035</v>
      </c>
      <c r="C208" s="93">
        <v>2.4643465</v>
      </c>
      <c r="D208" s="94">
        <v>3</v>
      </c>
      <c r="E208" s="85"/>
      <c r="F208" s="99">
        <f t="shared" si="3"/>
        <v>2.1428838431771916E-3</v>
      </c>
      <c r="G208" s="99">
        <f t="shared" si="4"/>
        <v>4.1562759767248546E-4</v>
      </c>
    </row>
    <row r="209" spans="1:7" x14ac:dyDescent="0.25">
      <c r="A209" s="22" t="s">
        <v>607</v>
      </c>
      <c r="B209" s="39" t="s">
        <v>3036</v>
      </c>
      <c r="C209" s="93">
        <v>0.85175944000000003</v>
      </c>
      <c r="D209" s="94">
        <v>1</v>
      </c>
      <c r="E209" s="85"/>
      <c r="F209" s="99">
        <f t="shared" si="3"/>
        <v>7.4065134194791719E-4</v>
      </c>
      <c r="G209" s="99">
        <f t="shared" si="4"/>
        <v>1.3854253255749516E-4</v>
      </c>
    </row>
    <row r="210" spans="1:7" x14ac:dyDescent="0.25">
      <c r="A210" s="22" t="s">
        <v>608</v>
      </c>
      <c r="B210" s="39" t="s">
        <v>3037</v>
      </c>
      <c r="C210" s="93">
        <v>0</v>
      </c>
      <c r="D210" s="94">
        <v>0</v>
      </c>
      <c r="E210" s="85"/>
      <c r="F210" s="99">
        <f t="shared" si="3"/>
        <v>0</v>
      </c>
      <c r="G210" s="99">
        <f t="shared" si="4"/>
        <v>0</v>
      </c>
    </row>
    <row r="211" spans="1:7" x14ac:dyDescent="0.25">
      <c r="A211" s="22" t="s">
        <v>609</v>
      </c>
      <c r="B211" s="39" t="s">
        <v>3038</v>
      </c>
      <c r="C211" s="93">
        <v>0</v>
      </c>
      <c r="D211" s="94">
        <v>0</v>
      </c>
      <c r="E211" s="85"/>
      <c r="F211" s="99">
        <f t="shared" si="3"/>
        <v>0</v>
      </c>
      <c r="G211" s="99">
        <f t="shared" si="4"/>
        <v>0</v>
      </c>
    </row>
    <row r="212" spans="1:7" x14ac:dyDescent="0.25">
      <c r="A212" s="22" t="s">
        <v>610</v>
      </c>
      <c r="B212" s="39" t="s">
        <v>3039</v>
      </c>
      <c r="C212" s="93">
        <v>0</v>
      </c>
      <c r="D212" s="94">
        <v>0</v>
      </c>
      <c r="E212" s="85"/>
      <c r="F212" s="99">
        <f t="shared" si="3"/>
        <v>0</v>
      </c>
      <c r="G212" s="99">
        <f t="shared" si="4"/>
        <v>0</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1150.0140373199999</v>
      </c>
      <c r="D214" s="46">
        <f>SUM(D190:D213)</f>
        <v>7218</v>
      </c>
      <c r="E214" s="85"/>
      <c r="F214" s="108">
        <f>SUM(F190:F213)</f>
        <v>1</v>
      </c>
      <c r="G214" s="108">
        <f>SUM(G190:G213)</f>
        <v>0.99999999999999989</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0.65305862999999997</v>
      </c>
      <c r="F216" s="107"/>
      <c r="G216" s="107"/>
    </row>
    <row r="217" spans="1:7" x14ac:dyDescent="0.25">
      <c r="F217" s="107"/>
      <c r="G217" s="107"/>
    </row>
    <row r="218" spans="1:7" x14ac:dyDescent="0.25">
      <c r="B218" s="39" t="s">
        <v>616</v>
      </c>
      <c r="F218" s="107"/>
      <c r="G218" s="107"/>
    </row>
    <row r="219" spans="1:7" x14ac:dyDescent="0.25">
      <c r="A219" s="22" t="s">
        <v>617</v>
      </c>
      <c r="B219" s="22" t="s">
        <v>3040</v>
      </c>
      <c r="C219" s="93">
        <v>90.99801334</v>
      </c>
      <c r="D219" s="94">
        <v>1126</v>
      </c>
      <c r="F219" s="99">
        <f t="shared" ref="F219:F226" si="5">IF($C$227=0,"",IF(C219="","",C219/$C$227))</f>
        <v>7.9127741390063677E-2</v>
      </c>
      <c r="G219" s="99">
        <f t="shared" ref="G219:G226" si="6">IF($D$227=0,"",IF(D219="","",D219/$D$227))</f>
        <v>0.15599889165973954</v>
      </c>
    </row>
    <row r="220" spans="1:7" x14ac:dyDescent="0.25">
      <c r="A220" s="22" t="s">
        <v>619</v>
      </c>
      <c r="B220" s="22" t="s">
        <v>3041</v>
      </c>
      <c r="C220" s="93">
        <v>136.82909846999999</v>
      </c>
      <c r="D220" s="94">
        <v>935</v>
      </c>
      <c r="F220" s="99">
        <f t="shared" si="5"/>
        <v>0.11898037243864205</v>
      </c>
      <c r="G220" s="99">
        <f t="shared" si="6"/>
        <v>0.12953726794125797</v>
      </c>
    </row>
    <row r="221" spans="1:7" x14ac:dyDescent="0.25">
      <c r="A221" s="22" t="s">
        <v>621</v>
      </c>
      <c r="B221" s="22" t="s">
        <v>3042</v>
      </c>
      <c r="C221" s="93">
        <v>201.23466592</v>
      </c>
      <c r="D221" s="94">
        <v>1198</v>
      </c>
      <c r="F221" s="99">
        <f t="shared" si="5"/>
        <v>0.1749845300923096</v>
      </c>
      <c r="G221" s="99">
        <f t="shared" si="6"/>
        <v>0.16597395400387918</v>
      </c>
    </row>
    <row r="222" spans="1:7" x14ac:dyDescent="0.25">
      <c r="A222" s="22" t="s">
        <v>623</v>
      </c>
      <c r="B222" s="22" t="s">
        <v>3043</v>
      </c>
      <c r="C222" s="93">
        <v>233.9804403</v>
      </c>
      <c r="D222" s="94">
        <v>1382</v>
      </c>
      <c r="F222" s="99">
        <f t="shared" si="5"/>
        <v>0.20345876894274223</v>
      </c>
      <c r="G222" s="99">
        <f t="shared" si="6"/>
        <v>0.1914657799944583</v>
      </c>
    </row>
    <row r="223" spans="1:7" x14ac:dyDescent="0.25">
      <c r="A223" s="22" t="s">
        <v>625</v>
      </c>
      <c r="B223" s="22" t="s">
        <v>3044</v>
      </c>
      <c r="C223" s="93">
        <v>235.23883724999999</v>
      </c>
      <c r="D223" s="94">
        <v>1335</v>
      </c>
      <c r="F223" s="99">
        <f t="shared" si="5"/>
        <v>0.20455301380338112</v>
      </c>
      <c r="G223" s="99">
        <f t="shared" si="6"/>
        <v>0.18495428096425603</v>
      </c>
    </row>
    <row r="224" spans="1:7" x14ac:dyDescent="0.25">
      <c r="A224" s="22" t="s">
        <v>627</v>
      </c>
      <c r="B224" s="22" t="s">
        <v>3045</v>
      </c>
      <c r="C224" s="93">
        <v>182.59174365999999</v>
      </c>
      <c r="D224" s="94">
        <v>961</v>
      </c>
      <c r="F224" s="99">
        <f t="shared" si="5"/>
        <v>0.15877349122234452</v>
      </c>
      <c r="G224" s="99">
        <f t="shared" si="6"/>
        <v>0.13313937378775284</v>
      </c>
    </row>
    <row r="225" spans="1:7" x14ac:dyDescent="0.25">
      <c r="A225" s="22" t="s">
        <v>629</v>
      </c>
      <c r="B225" s="22" t="s">
        <v>3046</v>
      </c>
      <c r="C225" s="93">
        <v>62.255907399999998</v>
      </c>
      <c r="D225" s="94">
        <v>242</v>
      </c>
      <c r="F225" s="99">
        <f t="shared" si="5"/>
        <v>5.4134910861680922E-2</v>
      </c>
      <c r="G225" s="99">
        <f t="shared" si="6"/>
        <v>3.3527292878913824E-2</v>
      </c>
    </row>
    <row r="226" spans="1:7" x14ac:dyDescent="0.25">
      <c r="A226" s="22" t="s">
        <v>631</v>
      </c>
      <c r="B226" s="22" t="s">
        <v>3047</v>
      </c>
      <c r="C226" s="93">
        <v>6.88533098</v>
      </c>
      <c r="D226" s="94">
        <v>39</v>
      </c>
      <c r="F226" s="99">
        <f t="shared" si="5"/>
        <v>5.9871712488359001E-3</v>
      </c>
      <c r="G226" s="99">
        <f t="shared" si="6"/>
        <v>5.4031587697423106E-3</v>
      </c>
    </row>
    <row r="227" spans="1:7" x14ac:dyDescent="0.25">
      <c r="A227" s="22" t="s">
        <v>633</v>
      </c>
      <c r="B227" s="48" t="s">
        <v>88</v>
      </c>
      <c r="C227" s="93">
        <f>SUM(C219:C226)</f>
        <v>1150.0140373199999</v>
      </c>
      <c r="D227" s="94">
        <f>SUM(D219:D226)</f>
        <v>7218</v>
      </c>
      <c r="F227" s="90">
        <f>SUM(F219:F226)</f>
        <v>1</v>
      </c>
      <c r="G227" s="90">
        <f>SUM(G219:G226)</f>
        <v>1.0000000000000002</v>
      </c>
    </row>
    <row r="228" spans="1:7" outlineLevel="1" x14ac:dyDescent="0.25">
      <c r="A228" s="22" t="s">
        <v>634</v>
      </c>
      <c r="B228" s="50" t="s">
        <v>3048</v>
      </c>
      <c r="C228" s="93">
        <v>3.9209226799999999</v>
      </c>
      <c r="D228" s="94">
        <v>23</v>
      </c>
      <c r="F228" s="99">
        <f t="shared" ref="F228:F233" si="7">IF($C$227=0,"",IF(C228="","",C228/$C$227))</f>
        <v>3.409456365539105E-3</v>
      </c>
      <c r="G228" s="99">
        <f t="shared" ref="G228:G233" si="8">IF($D$227=0,"",IF(D228="","",D228/$D$227))</f>
        <v>3.1864782488223884E-3</v>
      </c>
    </row>
    <row r="229" spans="1:7" outlineLevel="1" x14ac:dyDescent="0.25">
      <c r="A229" s="22" t="s">
        <v>636</v>
      </c>
      <c r="B229" s="50" t="s">
        <v>3049</v>
      </c>
      <c r="C229" s="93">
        <v>2.9644083000000001</v>
      </c>
      <c r="D229" s="94">
        <v>16</v>
      </c>
      <c r="F229" s="99">
        <f t="shared" si="7"/>
        <v>2.5777148832967956E-3</v>
      </c>
      <c r="G229" s="99">
        <f t="shared" si="8"/>
        <v>2.2166805209199226E-3</v>
      </c>
    </row>
    <row r="230" spans="1:7" outlineLevel="1" x14ac:dyDescent="0.25">
      <c r="A230" s="22" t="s">
        <v>638</v>
      </c>
      <c r="B230" s="50" t="s">
        <v>3050</v>
      </c>
      <c r="C230" s="93">
        <v>0</v>
      </c>
      <c r="D230" s="94">
        <v>0</v>
      </c>
      <c r="F230" s="99">
        <f t="shared" si="7"/>
        <v>0</v>
      </c>
      <c r="G230" s="99">
        <f t="shared" si="8"/>
        <v>0</v>
      </c>
    </row>
    <row r="231" spans="1:7" outlineLevel="1" x14ac:dyDescent="0.25">
      <c r="A231" s="22" t="s">
        <v>640</v>
      </c>
      <c r="B231" s="50" t="s">
        <v>3051</v>
      </c>
      <c r="C231" s="93">
        <v>0</v>
      </c>
      <c r="D231" s="94">
        <v>0</v>
      </c>
      <c r="F231" s="99">
        <f t="shared" si="7"/>
        <v>0</v>
      </c>
      <c r="G231" s="99">
        <f t="shared" si="8"/>
        <v>0</v>
      </c>
    </row>
    <row r="232" spans="1:7" outlineLevel="1" x14ac:dyDescent="0.25">
      <c r="A232" s="22" t="s">
        <v>642</v>
      </c>
      <c r="B232" s="50" t="s">
        <v>3052</v>
      </c>
      <c r="C232" s="93">
        <v>0</v>
      </c>
      <c r="D232" s="94">
        <v>0</v>
      </c>
      <c r="F232" s="99">
        <f t="shared" si="7"/>
        <v>0</v>
      </c>
      <c r="G232" s="99">
        <f t="shared" si="8"/>
        <v>0</v>
      </c>
    </row>
    <row r="233" spans="1:7" outlineLevel="1" x14ac:dyDescent="0.25">
      <c r="A233" s="22" t="s">
        <v>644</v>
      </c>
      <c r="B233" s="50" t="s">
        <v>3053</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0.46250996999999999</v>
      </c>
      <c r="F238" s="107"/>
      <c r="G238" s="107"/>
    </row>
    <row r="239" spans="1:7" x14ac:dyDescent="0.25">
      <c r="F239" s="107"/>
      <c r="G239" s="107"/>
    </row>
    <row r="240" spans="1:7" x14ac:dyDescent="0.25">
      <c r="B240" s="39" t="s">
        <v>616</v>
      </c>
      <c r="F240" s="107"/>
      <c r="G240" s="107"/>
    </row>
    <row r="241" spans="1:7" x14ac:dyDescent="0.25">
      <c r="A241" s="22" t="s">
        <v>651</v>
      </c>
      <c r="B241" s="22" t="s">
        <v>3054</v>
      </c>
      <c r="C241" s="93">
        <v>416.43909151000003</v>
      </c>
      <c r="D241" s="94">
        <v>3385</v>
      </c>
      <c r="F241" s="99">
        <f t="shared" ref="F241:F248" si="9">IF($C$249=0,"",IF(C241="","",C241/$C$249))</f>
        <v>0.36211652901252611</v>
      </c>
      <c r="G241" s="99">
        <f t="shared" ref="G241:G248" si="10">IF($D$249=0,"",IF(D241="","",D241/$D$249))</f>
        <v>0.46896647270712111</v>
      </c>
    </row>
    <row r="242" spans="1:7" x14ac:dyDescent="0.25">
      <c r="A242" s="22" t="s">
        <v>652</v>
      </c>
      <c r="B242" s="22" t="s">
        <v>3055</v>
      </c>
      <c r="C242" s="93">
        <v>301.85273768000002</v>
      </c>
      <c r="D242" s="94">
        <v>1709</v>
      </c>
      <c r="F242" s="99">
        <f t="shared" si="9"/>
        <v>0.26247743756540537</v>
      </c>
      <c r="G242" s="99">
        <f t="shared" si="10"/>
        <v>0.2367691881407592</v>
      </c>
    </row>
    <row r="243" spans="1:7" x14ac:dyDescent="0.25">
      <c r="A243" s="22" t="s">
        <v>653</v>
      </c>
      <c r="B243" s="22" t="s">
        <v>3056</v>
      </c>
      <c r="C243" s="93">
        <v>203.97656756000001</v>
      </c>
      <c r="D243" s="94">
        <v>1107</v>
      </c>
      <c r="F243" s="99">
        <f t="shared" si="9"/>
        <v>0.17736876328514067</v>
      </c>
      <c r="G243" s="99">
        <f t="shared" si="10"/>
        <v>0.15336658354114713</v>
      </c>
    </row>
    <row r="244" spans="1:7" x14ac:dyDescent="0.25">
      <c r="A244" s="22" t="s">
        <v>654</v>
      </c>
      <c r="B244" s="22" t="s">
        <v>3057</v>
      </c>
      <c r="C244" s="93">
        <v>132.76239211999999</v>
      </c>
      <c r="D244" s="94">
        <v>650</v>
      </c>
      <c r="F244" s="99">
        <f t="shared" si="9"/>
        <v>0.11544414921176989</v>
      </c>
      <c r="G244" s="99">
        <f t="shared" si="10"/>
        <v>9.0052646162371852E-2</v>
      </c>
    </row>
    <row r="245" spans="1:7" x14ac:dyDescent="0.25">
      <c r="A245" s="22" t="s">
        <v>655</v>
      </c>
      <c r="B245" s="22" t="s">
        <v>3058</v>
      </c>
      <c r="C245" s="93">
        <v>62.233597959999997</v>
      </c>
      <c r="D245" s="94">
        <v>263</v>
      </c>
      <c r="F245" s="99">
        <f t="shared" si="9"/>
        <v>5.4115511585432097E-2</v>
      </c>
      <c r="G245" s="99">
        <f t="shared" si="10"/>
        <v>3.6436686062621224E-2</v>
      </c>
    </row>
    <row r="246" spans="1:7" x14ac:dyDescent="0.25">
      <c r="A246" s="22" t="s">
        <v>656</v>
      </c>
      <c r="B246" s="22" t="s">
        <v>3059</v>
      </c>
      <c r="C246" s="93">
        <v>26.746572010000001</v>
      </c>
      <c r="D246" s="94">
        <v>88</v>
      </c>
      <c r="F246" s="99">
        <f t="shared" si="9"/>
        <v>2.3257604813529394E-2</v>
      </c>
      <c r="G246" s="99">
        <f t="shared" si="10"/>
        <v>1.2191742865059573E-2</v>
      </c>
    </row>
    <row r="247" spans="1:7" x14ac:dyDescent="0.25">
      <c r="A247" s="22" t="s">
        <v>657</v>
      </c>
      <c r="B247" s="22" t="s">
        <v>3060</v>
      </c>
      <c r="C247" s="93">
        <v>5.82940492</v>
      </c>
      <c r="D247" s="94">
        <v>15</v>
      </c>
      <c r="F247" s="99">
        <f t="shared" si="9"/>
        <v>5.0689858826287746E-3</v>
      </c>
      <c r="G247" s="99">
        <f t="shared" si="10"/>
        <v>2.0781379883624274E-3</v>
      </c>
    </row>
    <row r="248" spans="1:7" x14ac:dyDescent="0.25">
      <c r="A248" s="22" t="s">
        <v>658</v>
      </c>
      <c r="B248" s="22" t="s">
        <v>3047</v>
      </c>
      <c r="C248" s="93">
        <v>0.17367356</v>
      </c>
      <c r="D248" s="94">
        <v>1</v>
      </c>
      <c r="F248" s="99">
        <f t="shared" si="9"/>
        <v>1.5101864356780373E-4</v>
      </c>
      <c r="G248" s="99">
        <f t="shared" si="10"/>
        <v>1.3854253255749516E-4</v>
      </c>
    </row>
    <row r="249" spans="1:7" x14ac:dyDescent="0.25">
      <c r="A249" s="22" t="s">
        <v>659</v>
      </c>
      <c r="B249" s="48" t="s">
        <v>88</v>
      </c>
      <c r="C249" s="93">
        <f>SUM(C241:C248)</f>
        <v>1150.0140373199999</v>
      </c>
      <c r="D249" s="94">
        <f>SUM(D241:D248)</f>
        <v>7218</v>
      </c>
      <c r="F249" s="90">
        <f>SUM(F241:F248)</f>
        <v>1</v>
      </c>
      <c r="G249" s="90">
        <f>SUM(G241:G248)</f>
        <v>1</v>
      </c>
    </row>
    <row r="250" spans="1:7" outlineLevel="1" x14ac:dyDescent="0.25">
      <c r="A250" s="22" t="s">
        <v>660</v>
      </c>
      <c r="B250" s="50" t="s">
        <v>3048</v>
      </c>
      <c r="C250" s="93">
        <v>0.17367356</v>
      </c>
      <c r="D250" s="94">
        <v>1</v>
      </c>
      <c r="F250" s="99">
        <f t="shared" ref="F250:F255" si="11">IF($C$249=0,"",IF(C250="","",C250/$C$249))</f>
        <v>1.5101864356780373E-4</v>
      </c>
      <c r="G250" s="99">
        <f t="shared" ref="G250:G255" si="12">IF($D$249=0,"",IF(D250="","",D250/$D$249))</f>
        <v>1.3854253255749516E-4</v>
      </c>
    </row>
    <row r="251" spans="1:7" outlineLevel="1" x14ac:dyDescent="0.25">
      <c r="A251" s="22" t="s">
        <v>661</v>
      </c>
      <c r="B251" s="50" t="s">
        <v>3049</v>
      </c>
      <c r="C251" s="93">
        <v>0</v>
      </c>
      <c r="D251" s="94">
        <v>0</v>
      </c>
      <c r="F251" s="99">
        <f t="shared" si="11"/>
        <v>0</v>
      </c>
      <c r="G251" s="99">
        <f t="shared" si="12"/>
        <v>0</v>
      </c>
    </row>
    <row r="252" spans="1:7" outlineLevel="1" x14ac:dyDescent="0.25">
      <c r="A252" s="22" t="s">
        <v>662</v>
      </c>
      <c r="B252" s="50" t="s">
        <v>3050</v>
      </c>
      <c r="C252" s="93">
        <v>0</v>
      </c>
      <c r="D252" s="94">
        <v>0</v>
      </c>
      <c r="F252" s="99">
        <f t="shared" si="11"/>
        <v>0</v>
      </c>
      <c r="G252" s="99">
        <f t="shared" si="12"/>
        <v>0</v>
      </c>
    </row>
    <row r="253" spans="1:7" outlineLevel="1" x14ac:dyDescent="0.25">
      <c r="A253" s="22" t="s">
        <v>663</v>
      </c>
      <c r="B253" s="50" t="s">
        <v>3051</v>
      </c>
      <c r="C253" s="93">
        <v>0</v>
      </c>
      <c r="D253" s="94">
        <v>0</v>
      </c>
      <c r="F253" s="99">
        <f t="shared" si="11"/>
        <v>0</v>
      </c>
      <c r="G253" s="99">
        <f t="shared" si="12"/>
        <v>0</v>
      </c>
    </row>
    <row r="254" spans="1:7" outlineLevel="1" x14ac:dyDescent="0.25">
      <c r="A254" s="22" t="s">
        <v>664</v>
      </c>
      <c r="B254" s="50" t="s">
        <v>3052</v>
      </c>
      <c r="C254" s="93">
        <v>0</v>
      </c>
      <c r="D254" s="94">
        <v>0</v>
      </c>
      <c r="F254" s="99">
        <f t="shared" si="11"/>
        <v>0</v>
      </c>
      <c r="G254" s="99">
        <f t="shared" si="12"/>
        <v>0</v>
      </c>
    </row>
    <row r="255" spans="1:7" outlineLevel="1" x14ac:dyDescent="0.25">
      <c r="A255" s="22" t="s">
        <v>665</v>
      </c>
      <c r="B255" s="50" t="s">
        <v>3053</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3061</v>
      </c>
      <c r="C260" s="90">
        <v>1</v>
      </c>
      <c r="E260" s="85"/>
      <c r="F260" s="85"/>
      <c r="G260" s="85"/>
    </row>
    <row r="261" spans="1:14" x14ac:dyDescent="0.25">
      <c r="A261" s="22" t="s">
        <v>672</v>
      </c>
      <c r="B261" s="22" t="s">
        <v>3062</v>
      </c>
      <c r="C261" s="90">
        <v>0</v>
      </c>
      <c r="E261" s="85"/>
      <c r="F261" s="85"/>
    </row>
    <row r="262" spans="1:14" x14ac:dyDescent="0.25">
      <c r="A262" s="22" t="s">
        <v>674</v>
      </c>
      <c r="B262" s="22" t="s">
        <v>3063</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3064</v>
      </c>
      <c r="C277" s="90">
        <v>0.44380187999999998</v>
      </c>
      <c r="E277" s="20"/>
      <c r="F277" s="20"/>
    </row>
    <row r="278" spans="1:7" x14ac:dyDescent="0.25">
      <c r="A278" s="22" t="s">
        <v>692</v>
      </c>
      <c r="B278" s="22" t="s">
        <v>693</v>
      </c>
      <c r="C278" s="90">
        <v>0.55619812000000002</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1150.0140373199999</v>
      </c>
      <c r="D287" s="94">
        <v>7218</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1150.0140373199999</v>
      </c>
      <c r="D305" s="94">
        <f>SUM(D287:D304)</f>
        <v>7218</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1150.0140373199999</v>
      </c>
      <c r="D310" s="94">
        <v>7218</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1150.0140373199999</v>
      </c>
      <c r="D328" s="94">
        <f>SUM(D310:D327)</f>
        <v>7218</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1150.0140373199999</v>
      </c>
      <c r="D345" s="94">
        <v>7218</v>
      </c>
      <c r="F345" s="99">
        <f t="shared" si="17"/>
        <v>1</v>
      </c>
      <c r="G345" s="99">
        <f t="shared" si="18"/>
        <v>1</v>
      </c>
    </row>
    <row r="346" spans="1:7" customFormat="1" x14ac:dyDescent="0.25">
      <c r="A346" s="22" t="s">
        <v>1429</v>
      </c>
      <c r="B346" s="39" t="s">
        <v>88</v>
      </c>
      <c r="C346" s="93">
        <f>SUM(C333:C345)</f>
        <v>1150.0140373199999</v>
      </c>
      <c r="D346" s="94">
        <f>SUM(D333:D345)</f>
        <v>7218</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999.27838966000002</v>
      </c>
      <c r="D358" s="94">
        <v>6079</v>
      </c>
      <c r="E358" s="28"/>
      <c r="F358" s="99">
        <f t="shared" ref="F358:F364" si="19">IF($C$365=0,"",IF(C358="","",C358/$C$365))</f>
        <v>0.8689271236973114</v>
      </c>
      <c r="G358" s="99">
        <f t="shared" ref="G358:G364" si="20">IF($D$365=0,"",IF(D358="","",D358/$D$365))</f>
        <v>0.84220005541701304</v>
      </c>
    </row>
    <row r="359" spans="1:7" customFormat="1" x14ac:dyDescent="0.25">
      <c r="A359" s="22" t="s">
        <v>1239</v>
      </c>
      <c r="B359" s="111" t="s">
        <v>1066</v>
      </c>
      <c r="C359" s="93">
        <v>150.73564766000001</v>
      </c>
      <c r="D359" s="94">
        <v>1139</v>
      </c>
      <c r="E359" s="28"/>
      <c r="F359" s="99">
        <f t="shared" si="19"/>
        <v>0.13107287630268874</v>
      </c>
      <c r="G359" s="99">
        <f t="shared" si="20"/>
        <v>0.15779994458298699</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v>
      </c>
      <c r="D364" s="22">
        <v>0</v>
      </c>
      <c r="E364" s="28"/>
      <c r="F364" s="99">
        <f t="shared" si="19"/>
        <v>0</v>
      </c>
      <c r="G364" s="99">
        <f t="shared" si="20"/>
        <v>0</v>
      </c>
    </row>
    <row r="365" spans="1:7" customFormat="1" x14ac:dyDescent="0.25">
      <c r="A365" s="22" t="s">
        <v>1245</v>
      </c>
      <c r="B365" s="39" t="s">
        <v>88</v>
      </c>
      <c r="C365" s="93">
        <f>SUM(C358:C364)</f>
        <v>1150.0140373199999</v>
      </c>
      <c r="D365" s="22">
        <f>SUM(D358:D364)</f>
        <v>7218</v>
      </c>
      <c r="E365" s="28"/>
      <c r="F365" s="107">
        <f>SUM(F358:F364)</f>
        <v>1.0000000000000002</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3065</v>
      </c>
      <c r="C371" s="93">
        <v>1150.0140373199999</v>
      </c>
      <c r="D371" s="94">
        <v>7218</v>
      </c>
      <c r="E371" s="28"/>
      <c r="F371" s="99">
        <f>IF($C$372=0,"",IF(C371="","",C371/$C$372))</f>
        <v>1</v>
      </c>
      <c r="G371" s="99">
        <f>IF($D$372=0,"",IF(D371="","",D371/$D$372))</f>
        <v>1</v>
      </c>
    </row>
    <row r="372" spans="1:7" customFormat="1" x14ac:dyDescent="0.25">
      <c r="A372" s="22" t="s">
        <v>1250</v>
      </c>
      <c r="B372" s="39" t="s">
        <v>88</v>
      </c>
      <c r="C372" s="93">
        <f>SUM(C368:C371)</f>
        <v>1150.0140373199999</v>
      </c>
      <c r="D372" s="94">
        <f>SUM(D368:D371)</f>
        <v>7218</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election activeCell="D13" sqref="D13"/>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D5" sqref="D5"/>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abSelected="1" zoomScale="75" zoomScaleNormal="75" workbookViewId="0">
      <selection activeCell="C19" sqref="C19"/>
    </sheetView>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3078</v>
      </c>
      <c r="C6" s="124" t="s">
        <v>3079</v>
      </c>
    </row>
    <row r="7" spans="1:3" x14ac:dyDescent="0.25">
      <c r="A7" s="1" t="s">
        <v>714</v>
      </c>
      <c r="B7" s="36" t="s">
        <v>3082</v>
      </c>
      <c r="C7" s="124" t="s">
        <v>3083</v>
      </c>
    </row>
    <row r="8" spans="1:3" x14ac:dyDescent="0.25">
      <c r="A8" s="1" t="s">
        <v>715</v>
      </c>
      <c r="B8" s="36" t="s">
        <v>3080</v>
      </c>
      <c r="C8" s="124" t="s">
        <v>3081</v>
      </c>
    </row>
    <row r="9" spans="1:3" x14ac:dyDescent="0.25">
      <c r="A9" s="1" t="s">
        <v>716</v>
      </c>
      <c r="B9" s="36" t="s">
        <v>717</v>
      </c>
      <c r="C9" s="112" t="s">
        <v>3068</v>
      </c>
    </row>
    <row r="10" spans="1:3" ht="32.1" customHeight="1" x14ac:dyDescent="0.25">
      <c r="A10" s="1" t="s">
        <v>718</v>
      </c>
      <c r="B10" s="36" t="s">
        <v>3073</v>
      </c>
      <c r="C10" s="112" t="s">
        <v>3074</v>
      </c>
    </row>
    <row r="11" spans="1:3" ht="47.25" customHeight="1" x14ac:dyDescent="0.25">
      <c r="A11" s="1" t="s">
        <v>719</v>
      </c>
      <c r="B11" s="36" t="s">
        <v>3075</v>
      </c>
      <c r="C11" s="112" t="s">
        <v>3076</v>
      </c>
    </row>
    <row r="12" spans="1:3" ht="45" x14ac:dyDescent="0.25">
      <c r="A12" s="1" t="s">
        <v>720</v>
      </c>
      <c r="B12" s="36" t="s">
        <v>721</v>
      </c>
      <c r="C12" s="112" t="s">
        <v>3071</v>
      </c>
    </row>
    <row r="13" spans="1:3" x14ac:dyDescent="0.25">
      <c r="A13" s="1" t="s">
        <v>722</v>
      </c>
      <c r="B13" s="36" t="s">
        <v>723</v>
      </c>
      <c r="C13" s="112" t="s">
        <v>3070</v>
      </c>
    </row>
    <row r="14" spans="1:3" ht="30" x14ac:dyDescent="0.25">
      <c r="A14" s="1" t="s">
        <v>724</v>
      </c>
      <c r="B14" s="36" t="s">
        <v>725</v>
      </c>
      <c r="C14" s="112" t="s">
        <v>3069</v>
      </c>
    </row>
    <row r="15" spans="1:3" x14ac:dyDescent="0.25">
      <c r="A15" s="1" t="s">
        <v>726</v>
      </c>
      <c r="B15" s="36" t="s">
        <v>727</v>
      </c>
      <c r="C15" s="112" t="s">
        <v>3072</v>
      </c>
    </row>
    <row r="16" spans="1:3" ht="30" x14ac:dyDescent="0.25">
      <c r="A16" s="1" t="s">
        <v>728</v>
      </c>
      <c r="B16" s="36" t="s">
        <v>729</v>
      </c>
      <c r="C16" s="112" t="s">
        <v>3066</v>
      </c>
    </row>
    <row r="17" spans="1:3" ht="16.899999999999999" customHeight="1" x14ac:dyDescent="0.25">
      <c r="A17" s="1" t="s">
        <v>730</v>
      </c>
      <c r="B17" s="40" t="s">
        <v>731</v>
      </c>
      <c r="C17" s="112" t="s">
        <v>3067</v>
      </c>
    </row>
    <row r="18" spans="1:3" x14ac:dyDescent="0.25">
      <c r="A18" s="1" t="s">
        <v>732</v>
      </c>
      <c r="B18" s="40" t="s">
        <v>733</v>
      </c>
      <c r="C18" s="112" t="s">
        <v>3077</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2"/>
    </row>
    <row r="54" spans="1:3" x14ac:dyDescent="0.25">
      <c r="A54" s="1" t="s">
        <v>1164</v>
      </c>
      <c r="B54" s="127"/>
      <c r="C54" s="182"/>
    </row>
    <row r="55" spans="1:3" x14ac:dyDescent="0.25">
      <c r="A55" s="1" t="s">
        <v>1165</v>
      </c>
      <c r="B55" s="127"/>
      <c r="C55" s="182"/>
    </row>
    <row r="56" spans="1:3" x14ac:dyDescent="0.25">
      <c r="A56" s="1" t="s">
        <v>1166</v>
      </c>
      <c r="B56" s="127"/>
      <c r="C56" s="182"/>
    </row>
    <row r="57" spans="1:3" x14ac:dyDescent="0.25">
      <c r="A57" s="1" t="s">
        <v>1167</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election activeCell="AG55" sqref="AG55"/>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1" t="s">
        <v>3084</v>
      </c>
      <c r="E3" s="201"/>
      <c r="F3" s="201"/>
      <c r="G3" s="201"/>
      <c r="H3" s="201"/>
      <c r="J3" s="188"/>
    </row>
    <row r="4" spans="2:10" ht="48.75" customHeight="1" x14ac:dyDescent="0.25">
      <c r="B4" s="187"/>
      <c r="D4" s="201"/>
      <c r="E4" s="201"/>
      <c r="F4" s="201"/>
      <c r="G4" s="201"/>
      <c r="H4" s="201"/>
      <c r="J4" s="188"/>
    </row>
    <row r="5" spans="2:10" x14ac:dyDescent="0.25">
      <c r="B5" s="187"/>
      <c r="E5" s="189"/>
      <c r="F5" s="190"/>
      <c r="J5" s="188"/>
    </row>
    <row r="6" spans="2:10" x14ac:dyDescent="0.25">
      <c r="B6" s="187"/>
      <c r="D6" s="202" t="s">
        <v>3085</v>
      </c>
      <c r="E6" s="202"/>
      <c r="F6" s="202"/>
      <c r="G6" s="202"/>
      <c r="H6" s="202"/>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activeCell="D40" sqref="D40"/>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3" t="s">
        <v>1508</v>
      </c>
      <c r="B1" s="203"/>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2994</v>
      </c>
      <c r="C15" s="39" t="s">
        <v>2995</v>
      </c>
      <c r="D15" s="39" t="s">
        <v>3086</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3087</v>
      </c>
      <c r="C18" s="39" t="s">
        <v>2958</v>
      </c>
      <c r="D18" s="39"/>
      <c r="E18" s="28"/>
      <c r="F18" s="28"/>
      <c r="G18" s="28"/>
    </row>
    <row r="19" spans="1:7" ht="30" x14ac:dyDescent="0.25">
      <c r="A19" s="22" t="s">
        <v>1527</v>
      </c>
      <c r="B19" s="39" t="s">
        <v>1528</v>
      </c>
      <c r="C19" s="37" t="s">
        <v>3102</v>
      </c>
      <c r="D19" s="39" t="s">
        <v>3088</v>
      </c>
      <c r="E19" s="28"/>
      <c r="F19" s="28"/>
      <c r="G19" s="28"/>
    </row>
    <row r="20" spans="1:7" x14ac:dyDescent="0.25">
      <c r="A20" s="22" t="s">
        <v>1529</v>
      </c>
      <c r="B20" s="39" t="s">
        <v>1530</v>
      </c>
      <c r="C20" s="39" t="s">
        <v>2979</v>
      </c>
      <c r="D20" s="39" t="s">
        <v>3089</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2976</v>
      </c>
      <c r="D24" s="39" t="s">
        <v>3090</v>
      </c>
      <c r="E24" s="28"/>
      <c r="F24" s="28"/>
      <c r="G24" s="28"/>
    </row>
    <row r="25" spans="1:7" x14ac:dyDescent="0.25">
      <c r="A25" s="22" t="s">
        <v>1539</v>
      </c>
      <c r="B25" s="37" t="s">
        <v>2972</v>
      </c>
      <c r="C25" s="39" t="s">
        <v>2958</v>
      </c>
      <c r="D25" s="39"/>
      <c r="E25" s="28"/>
      <c r="F25" s="28"/>
      <c r="G25" s="28"/>
    </row>
    <row r="26" spans="1:7" hidden="1" x14ac:dyDescent="0.25">
      <c r="A26" s="22" t="s">
        <v>1540</v>
      </c>
      <c r="B26" s="138" t="s">
        <v>2975</v>
      </c>
      <c r="C26" s="112" t="s">
        <v>2976</v>
      </c>
      <c r="D26" s="112" t="s">
        <v>3090</v>
      </c>
      <c r="E26" s="28"/>
      <c r="F26" s="28"/>
      <c r="G26" s="28"/>
    </row>
    <row r="27" spans="1:7" hidden="1" x14ac:dyDescent="0.25">
      <c r="A27" s="22" t="s">
        <v>1541</v>
      </c>
      <c r="B27" s="138" t="s">
        <v>2978</v>
      </c>
      <c r="C27" s="112" t="s">
        <v>2979</v>
      </c>
      <c r="D27" s="112" t="s">
        <v>3089</v>
      </c>
      <c r="E27" s="28"/>
      <c r="F27" s="28"/>
      <c r="G27" s="28"/>
    </row>
    <row r="28" spans="1:7" hidden="1" x14ac:dyDescent="0.25">
      <c r="A28" s="22" t="s">
        <v>1542</v>
      </c>
      <c r="B28" s="138" t="s">
        <v>2992</v>
      </c>
      <c r="C28" s="112" t="s">
        <v>2993</v>
      </c>
      <c r="D28" s="112"/>
      <c r="E28" s="28"/>
      <c r="F28" s="28"/>
      <c r="G28" s="28"/>
    </row>
    <row r="29" spans="1:7" hidden="1" x14ac:dyDescent="0.25">
      <c r="A29" s="22" t="s">
        <v>1543</v>
      </c>
      <c r="B29" s="138" t="s">
        <v>2989</v>
      </c>
      <c r="C29" s="112" t="s">
        <v>2990</v>
      </c>
      <c r="D29" s="112" t="s">
        <v>3091</v>
      </c>
      <c r="E29" s="28"/>
      <c r="F29" s="28"/>
      <c r="G29" s="28"/>
    </row>
    <row r="30" spans="1:7" hidden="1" x14ac:dyDescent="0.25">
      <c r="A30" s="22" t="s">
        <v>1544</v>
      </c>
      <c r="B30" s="138" t="s">
        <v>2971</v>
      </c>
      <c r="C30" s="112" t="s">
        <v>2958</v>
      </c>
      <c r="D30" s="112"/>
      <c r="E30" s="28"/>
      <c r="F30" s="28"/>
      <c r="G30" s="28"/>
    </row>
    <row r="31" spans="1:7" hidden="1" x14ac:dyDescent="0.25">
      <c r="A31" s="22" t="s">
        <v>1545</v>
      </c>
      <c r="B31" s="138" t="s">
        <v>2980</v>
      </c>
      <c r="C31" s="112" t="s">
        <v>2981</v>
      </c>
      <c r="D31" s="112" t="s">
        <v>3092</v>
      </c>
      <c r="E31" s="28"/>
      <c r="F31" s="28"/>
      <c r="G31" s="28"/>
    </row>
    <row r="32" spans="1:7" hidden="1" x14ac:dyDescent="0.25">
      <c r="A32" s="22" t="s">
        <v>1546</v>
      </c>
      <c r="B32" s="138" t="s">
        <v>2983</v>
      </c>
      <c r="C32" s="112" t="s">
        <v>2984</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3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7.4225916666666674</v>
      </c>
      <c r="D75" s="22"/>
      <c r="E75" s="22"/>
      <c r="F75" s="22"/>
      <c r="G75" s="22"/>
    </row>
    <row r="76" spans="1:7" x14ac:dyDescent="0.25">
      <c r="A76" s="22" t="s">
        <v>1616</v>
      </c>
      <c r="B76" s="22" t="s">
        <v>1617</v>
      </c>
      <c r="C76" s="97">
        <v>24.156041666666667</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3093</v>
      </c>
      <c r="C82" s="107">
        <v>9.1931000000000001E-4</v>
      </c>
      <c r="D82" s="107" t="str">
        <f t="shared" ref="D82:D87" si="0">IF(C82="","","ND2")</f>
        <v>ND2</v>
      </c>
      <c r="E82" s="107" t="str">
        <f t="shared" ref="E82:E87" si="1">IF(C82="","","ND2")</f>
        <v>ND2</v>
      </c>
      <c r="F82" s="107" t="str">
        <f t="shared" ref="F82:F87" si="2">IF(C82="","","ND2")</f>
        <v>ND2</v>
      </c>
      <c r="G82" s="107">
        <f t="shared" ref="G82:G87" si="3">IF(C82="","",C82)</f>
        <v>9.1931000000000001E-4</v>
      </c>
    </row>
    <row r="83" spans="1:7" x14ac:dyDescent="0.25">
      <c r="A83" s="22" t="s">
        <v>1627</v>
      </c>
      <c r="B83" s="22" t="s">
        <v>3094</v>
      </c>
      <c r="C83" s="107">
        <v>1.5568E-4</v>
      </c>
      <c r="D83" s="107" t="str">
        <f t="shared" si="0"/>
        <v>ND2</v>
      </c>
      <c r="E83" s="107" t="str">
        <f t="shared" si="1"/>
        <v>ND2</v>
      </c>
      <c r="F83" s="107" t="str">
        <f t="shared" si="2"/>
        <v>ND2</v>
      </c>
      <c r="G83" s="107">
        <f t="shared" si="3"/>
        <v>1.5568E-4</v>
      </c>
    </row>
    <row r="84" spans="1:7" x14ac:dyDescent="0.25">
      <c r="A84" s="22" t="s">
        <v>1628</v>
      </c>
      <c r="B84" s="22" t="s">
        <v>3095</v>
      </c>
      <c r="C84" s="107">
        <v>0</v>
      </c>
      <c r="D84" s="107" t="str">
        <f t="shared" si="0"/>
        <v>ND2</v>
      </c>
      <c r="E84" s="107" t="str">
        <f t="shared" si="1"/>
        <v>ND2</v>
      </c>
      <c r="F84" s="107" t="str">
        <f t="shared" si="2"/>
        <v>ND2</v>
      </c>
      <c r="G84" s="107">
        <f t="shared" si="3"/>
        <v>0</v>
      </c>
    </row>
    <row r="85" spans="1:7" x14ac:dyDescent="0.25">
      <c r="A85" s="22" t="s">
        <v>1629</v>
      </c>
      <c r="B85" s="22" t="s">
        <v>3096</v>
      </c>
      <c r="C85" s="107">
        <v>7.9880000000000001E-5</v>
      </c>
      <c r="D85" s="107" t="str">
        <f t="shared" si="0"/>
        <v>ND2</v>
      </c>
      <c r="E85" s="107" t="str">
        <f t="shared" si="1"/>
        <v>ND2</v>
      </c>
      <c r="F85" s="107" t="str">
        <f t="shared" si="2"/>
        <v>ND2</v>
      </c>
      <c r="G85" s="107">
        <f t="shared" si="3"/>
        <v>7.9880000000000001E-5</v>
      </c>
    </row>
    <row r="86" spans="1:7" x14ac:dyDescent="0.25">
      <c r="A86" s="22" t="s">
        <v>1630</v>
      </c>
      <c r="B86" s="22" t="s">
        <v>3097</v>
      </c>
      <c r="C86" s="107">
        <v>0</v>
      </c>
      <c r="D86" s="107" t="str">
        <f t="shared" si="0"/>
        <v>ND2</v>
      </c>
      <c r="E86" s="107" t="str">
        <f t="shared" si="1"/>
        <v>ND2</v>
      </c>
      <c r="F86" s="107" t="str">
        <f t="shared" si="2"/>
        <v>ND2</v>
      </c>
      <c r="G86" s="107">
        <f t="shared" si="3"/>
        <v>0</v>
      </c>
    </row>
    <row r="87" spans="1:7" hidden="1" x14ac:dyDescent="0.25">
      <c r="A87" s="22" t="s">
        <v>1631</v>
      </c>
      <c r="B87" s="22" t="s">
        <v>3098</v>
      </c>
      <c r="C87" s="22">
        <v>0.99884512999999997</v>
      </c>
      <c r="D87" s="22" t="str">
        <f t="shared" si="0"/>
        <v>ND2</v>
      </c>
      <c r="E87" s="22" t="str">
        <f t="shared" si="1"/>
        <v>ND2</v>
      </c>
      <c r="F87" s="22" t="str">
        <f t="shared" si="2"/>
        <v>ND2</v>
      </c>
      <c r="G87" s="22">
        <f t="shared" si="3"/>
        <v>0.99884512999999997</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Kevin Bastiaenen</cp:lastModifiedBy>
  <cp:lastPrinted>2024-07-08T08:36:51Z</cp:lastPrinted>
  <dcterms:created xsi:type="dcterms:W3CDTF">2025-05-14T10:44:54Z</dcterms:created>
  <dcterms:modified xsi:type="dcterms:W3CDTF">2025-05-15T07:40:24Z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