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englandhockey-my.sharepoint.com/personal/sion_kitson_englandhockey_co_uk/Documents/England Hockey/Talent Development - A New Way Forward/Talent Academy/Financials/"/>
    </mc:Choice>
  </mc:AlternateContent>
  <xr:revisionPtr revIDLastSave="48" documentId="8_{4A15A549-56A4-473D-86D6-7CA4D3D761F7}" xr6:coauthVersionLast="47" xr6:coauthVersionMax="47" xr10:uidLastSave="{CD0CFD97-24F5-4CD6-B416-D7A986A491F5}"/>
  <bookViews>
    <workbookView xWindow="-110" yWindow="-110" windowWidth="19420" windowHeight="10420" activeTab="1" xr2:uid="{D1118A6A-0ABB-4E21-AD82-386FD8CB5336}"/>
  </bookViews>
  <sheets>
    <sheet name="Guidance Notes" sheetId="10" r:id="rId1"/>
    <sheet name="Whole club template" sheetId="5" r:id="rId2"/>
    <sheet name="TA MVC Summary" sheetId="6" r:id="rId3"/>
    <sheet name="Player Contributions template" sheetId="7" r:id="rId4"/>
    <sheet name="TA delivery costs template  " sheetId="8" r:id="rId5"/>
    <sheet name="TA Festivals template " sheetId="9" r:id="rId6"/>
    <sheet name="TA P&amp;L Summary" sheetId="3" r:id="rId7"/>
    <sheet name="TA Data Entry" sheetId="1" r:id="rId8"/>
    <sheet name="TA Lookups" sheetId="2" r:id="rId9"/>
  </sheets>
  <externalReferences>
    <externalReference r:id="rId10"/>
  </externalReferences>
  <definedNames>
    <definedName name="CostMileage" localSheetId="4">'TA delivery costs template  '!#REF!</definedName>
    <definedName name="CostMileage">#REF!</definedName>
    <definedName name="Expense_Items" localSheetId="1">OFFSET([1]Lookups!$E$2,0,0,COUNTA([1]Lookups!$E:$E)-1,1)</definedName>
    <definedName name="Expense_Items">OFFSET('TA Lookups'!$E$2,0,0,COUNTA('TA Lookups'!$E:$E)-1,1)</definedName>
    <definedName name="Income_Items" localSheetId="1">OFFSET([1]Lookups!$A$2,0,0,COUNTA([1]Lookups!$A:$A)-1,1)</definedName>
    <definedName name="Income_Items">OFFSET('TA Lookups'!$A$2,0,0,COUNTA('TA Lookups'!$A:$A)-1,1)</definedName>
    <definedName name="NumTACentres">#REF!</definedName>
    <definedName name="NumTAMatches">#REF!</definedName>
    <definedName name="QtyGenders">#REF!</definedName>
    <definedName name="QtyMatchPlayers">#REF!</definedName>
    <definedName name="QtySquads">#REF!</definedName>
    <definedName name="QtySquadStandard">#REF!</definedName>
    <definedName name="QtySquadTot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J17" i="7"/>
  <c r="D9" i="6" s="1"/>
  <c r="D19" i="7"/>
  <c r="D6" i="6"/>
  <c r="D4" i="6"/>
  <c r="G33" i="8"/>
  <c r="G32" i="8"/>
  <c r="G27" i="8"/>
  <c r="G26" i="8"/>
  <c r="F12" i="9"/>
  <c r="E15" i="9"/>
  <c r="F15" i="9" s="1"/>
  <c r="E16" i="9"/>
  <c r="F16" i="9" s="1"/>
  <c r="D17" i="9"/>
  <c r="E17" i="9" s="1"/>
  <c r="K17" i="9"/>
  <c r="J20" i="9" s="1"/>
  <c r="F18" i="9"/>
  <c r="E23" i="9"/>
  <c r="F23" i="9" s="1"/>
  <c r="F25" i="9"/>
  <c r="F26" i="9"/>
  <c r="E31" i="9"/>
  <c r="F31" i="9" s="1"/>
  <c r="E26" i="6" s="1"/>
  <c r="J32" i="9"/>
  <c r="J33" i="9"/>
  <c r="J143" i="5"/>
  <c r="G143" i="5"/>
  <c r="J63" i="5"/>
  <c r="G63" i="5"/>
  <c r="J140" i="5"/>
  <c r="G140" i="5"/>
  <c r="G137" i="5"/>
  <c r="J137" i="5" s="1"/>
  <c r="G136" i="5"/>
  <c r="J136" i="5" s="1"/>
  <c r="G135" i="5"/>
  <c r="J135" i="5" s="1"/>
  <c r="G134" i="5"/>
  <c r="J134" i="5" s="1"/>
  <c r="G133" i="5"/>
  <c r="J133" i="5" s="1"/>
  <c r="G127" i="5"/>
  <c r="G128" i="5"/>
  <c r="J128" i="5" s="1"/>
  <c r="G129" i="5"/>
  <c r="J129" i="5" s="1"/>
  <c r="G130" i="5"/>
  <c r="J130" i="5" s="1"/>
  <c r="G131" i="5"/>
  <c r="J131" i="5" s="1"/>
  <c r="J125" i="5"/>
  <c r="G125" i="5"/>
  <c r="G124" i="5"/>
  <c r="G122" i="5"/>
  <c r="J122" i="5" s="1"/>
  <c r="G121" i="5"/>
  <c r="J121" i="5" s="1"/>
  <c r="G120" i="5"/>
  <c r="J120" i="5" s="1"/>
  <c r="G119" i="5"/>
  <c r="J119" i="5" s="1"/>
  <c r="G118" i="5"/>
  <c r="J118" i="5" s="1"/>
  <c r="G117" i="5"/>
  <c r="J117" i="5" s="1"/>
  <c r="J114" i="5"/>
  <c r="G109" i="5"/>
  <c r="G108" i="5"/>
  <c r="J108" i="5" s="1"/>
  <c r="G107" i="5"/>
  <c r="J107" i="5" s="1"/>
  <c r="J102" i="5"/>
  <c r="J101" i="5"/>
  <c r="J105" i="5"/>
  <c r="J104" i="5"/>
  <c r="J103" i="5"/>
  <c r="G100" i="5"/>
  <c r="J100" i="5" s="1"/>
  <c r="G104" i="5"/>
  <c r="G96" i="5"/>
  <c r="J96" i="5" s="1"/>
  <c r="G95" i="5"/>
  <c r="J95" i="5" s="1"/>
  <c r="G94" i="5"/>
  <c r="J94" i="5" s="1"/>
  <c r="G93" i="5"/>
  <c r="J93" i="5" s="1"/>
  <c r="G92" i="5"/>
  <c r="J92" i="5" s="1"/>
  <c r="G91" i="5"/>
  <c r="J91" i="5" s="1"/>
  <c r="G89" i="5"/>
  <c r="G88" i="5"/>
  <c r="G87" i="5"/>
  <c r="J84" i="5"/>
  <c r="J83" i="5"/>
  <c r="J82" i="5"/>
  <c r="G85" i="5"/>
  <c r="J85" i="5" s="1"/>
  <c r="G84" i="5"/>
  <c r="G83" i="5"/>
  <c r="G82" i="5"/>
  <c r="G80" i="5"/>
  <c r="G79" i="5"/>
  <c r="G78" i="5"/>
  <c r="G75" i="5"/>
  <c r="J75" i="5" s="1"/>
  <c r="G71" i="5"/>
  <c r="J71" i="5" s="1"/>
  <c r="G70" i="5"/>
  <c r="J70" i="5" s="1"/>
  <c r="J61" i="5"/>
  <c r="J60" i="5"/>
  <c r="G59" i="5"/>
  <c r="J59" i="5" s="1"/>
  <c r="G58" i="5"/>
  <c r="J58" i="5" s="1"/>
  <c r="G56" i="5"/>
  <c r="J56" i="5" s="1"/>
  <c r="G55" i="5"/>
  <c r="J55" i="5" s="1"/>
  <c r="G54" i="5"/>
  <c r="J54" i="5" s="1"/>
  <c r="G52" i="5"/>
  <c r="J52" i="5" s="1"/>
  <c r="G51" i="5"/>
  <c r="J49" i="5"/>
  <c r="J48" i="5"/>
  <c r="J46" i="5"/>
  <c r="J45" i="5"/>
  <c r="J42" i="5"/>
  <c r="J41" i="5"/>
  <c r="J40" i="5"/>
  <c r="G37" i="5"/>
  <c r="J37" i="5" s="1"/>
  <c r="G36" i="5"/>
  <c r="J36" i="5" s="1"/>
  <c r="G35" i="5"/>
  <c r="J35" i="5" s="1"/>
  <c r="G34" i="5"/>
  <c r="J34" i="5" s="1"/>
  <c r="J33" i="5"/>
  <c r="G33" i="5"/>
  <c r="G32" i="5"/>
  <c r="J32" i="5" s="1"/>
  <c r="G31" i="5"/>
  <c r="J31" i="5" s="1"/>
  <c r="G28" i="5"/>
  <c r="G27" i="5"/>
  <c r="G26" i="5"/>
  <c r="G25" i="5"/>
  <c r="G23" i="5"/>
  <c r="G22" i="5"/>
  <c r="G20" i="5"/>
  <c r="G19" i="5"/>
  <c r="G18" i="5"/>
  <c r="G17" i="5"/>
  <c r="J17" i="5" s="1"/>
  <c r="G16" i="5"/>
  <c r="J16" i="5" s="1"/>
  <c r="G15" i="5"/>
  <c r="J15" i="5" s="1"/>
  <c r="G14" i="5"/>
  <c r="J14" i="5" s="1"/>
  <c r="J12" i="5"/>
  <c r="J11" i="5"/>
  <c r="J10" i="5"/>
  <c r="G8" i="5"/>
  <c r="J8" i="5" s="1"/>
  <c r="G7" i="5"/>
  <c r="J7" i="5" s="1"/>
  <c r="G6" i="5"/>
  <c r="J6" i="5" s="1"/>
  <c r="G5" i="5"/>
  <c r="J5" i="5" s="1"/>
  <c r="F17" i="9" l="1"/>
  <c r="E24" i="9"/>
  <c r="F24" i="9" s="1"/>
  <c r="F27" i="9" s="1"/>
  <c r="H77" i="8"/>
  <c r="H78" i="8" s="1"/>
  <c r="H69" i="8"/>
  <c r="H68" i="8"/>
  <c r="H67" i="8"/>
  <c r="H62" i="8"/>
  <c r="H61" i="8"/>
  <c r="H60" i="8"/>
  <c r="H59" i="8"/>
  <c r="H58" i="8"/>
  <c r="G38" i="8"/>
  <c r="G34" i="8"/>
  <c r="E32" i="8"/>
  <c r="G28" i="8"/>
  <c r="G25" i="8"/>
  <c r="L19" i="8"/>
  <c r="K19" i="8"/>
  <c r="G40" i="8" s="1"/>
  <c r="J19" i="8"/>
  <c r="I19" i="8"/>
  <c r="L17" i="8"/>
  <c r="K17" i="8"/>
  <c r="J17" i="8"/>
  <c r="I17" i="8"/>
  <c r="L16" i="8"/>
  <c r="K16" i="8"/>
  <c r="J16" i="8"/>
  <c r="I16" i="8"/>
  <c r="L15" i="8"/>
  <c r="K15" i="8"/>
  <c r="J15" i="8"/>
  <c r="I15" i="8"/>
  <c r="G43" i="7"/>
  <c r="K43" i="7" s="1"/>
  <c r="G42" i="7"/>
  <c r="K42" i="7" s="1"/>
  <c r="G41" i="7"/>
  <c r="K41" i="7" s="1"/>
  <c r="G40" i="7"/>
  <c r="K40" i="7" s="1"/>
  <c r="G39" i="7"/>
  <c r="K39" i="7" s="1"/>
  <c r="G34" i="7"/>
  <c r="K34" i="7" s="1"/>
  <c r="G33" i="7"/>
  <c r="K33" i="7" s="1"/>
  <c r="G32" i="7"/>
  <c r="K32" i="7" s="1"/>
  <c r="G31" i="7"/>
  <c r="K31" i="7" s="1"/>
  <c r="K24" i="7"/>
  <c r="E17" i="6" s="1"/>
  <c r="J20" i="7"/>
  <c r="K20" i="7" s="1"/>
  <c r="J19" i="7"/>
  <c r="K19" i="7" s="1"/>
  <c r="J18" i="7"/>
  <c r="K18" i="7" s="1"/>
  <c r="D7" i="6"/>
  <c r="R66" i="1"/>
  <c r="Q66" i="1"/>
  <c r="R65" i="1"/>
  <c r="Q65" i="1"/>
  <c r="R64" i="1"/>
  <c r="Q64" i="1"/>
  <c r="R63" i="1"/>
  <c r="Q63" i="1"/>
  <c r="R62" i="1"/>
  <c r="Q62" i="1"/>
  <c r="R61" i="1"/>
  <c r="Q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R9" i="1"/>
  <c r="Q9" i="1"/>
  <c r="O67" i="1"/>
  <c r="N67" i="1"/>
  <c r="M67" i="1"/>
  <c r="L67" i="1"/>
  <c r="K67" i="1"/>
  <c r="J67" i="1"/>
  <c r="I67" i="1"/>
  <c r="H67" i="1"/>
  <c r="G67" i="1"/>
  <c r="F67" i="1"/>
  <c r="E67" i="1"/>
  <c r="D67" i="1"/>
  <c r="O27" i="1"/>
  <c r="N27" i="1"/>
  <c r="M27" i="1"/>
  <c r="L27" i="1"/>
  <c r="K27" i="1"/>
  <c r="K3" i="1" s="1"/>
  <c r="J27" i="1"/>
  <c r="J3" i="1" s="1"/>
  <c r="I27" i="1"/>
  <c r="I3" i="1" s="1"/>
  <c r="H27" i="1"/>
  <c r="H3" i="1" s="1"/>
  <c r="G27" i="1"/>
  <c r="G3" i="1" s="1"/>
  <c r="F27" i="1"/>
  <c r="E27" i="1"/>
  <c r="D27" i="1"/>
  <c r="F35" i="9" l="1"/>
  <c r="E16" i="6"/>
  <c r="G29" i="8"/>
  <c r="H71" i="8"/>
  <c r="G41" i="8"/>
  <c r="E24" i="6"/>
  <c r="K44" i="7"/>
  <c r="E27" i="9"/>
  <c r="E35" i="9" s="1"/>
  <c r="G35" i="8"/>
  <c r="D10" i="6"/>
  <c r="H63" i="8"/>
  <c r="K35" i="7"/>
  <c r="K17" i="7"/>
  <c r="K22" i="7" s="1"/>
  <c r="K23" i="7" s="1"/>
  <c r="D13" i="3"/>
  <c r="D3" i="1"/>
  <c r="G4" i="1" s="1"/>
  <c r="L3" i="1"/>
  <c r="E3" i="1"/>
  <c r="M3" i="1"/>
  <c r="F3" i="1"/>
  <c r="H4" i="1" s="1"/>
  <c r="N3" i="1"/>
  <c r="N4" i="1" s="1"/>
  <c r="O3" i="1"/>
  <c r="J4" i="1"/>
  <c r="M4" i="1"/>
  <c r="D4" i="1"/>
  <c r="D14" i="3"/>
  <c r="C5" i="3"/>
  <c r="D15" i="3"/>
  <c r="C9" i="3"/>
  <c r="D16" i="3"/>
  <c r="C8" i="3"/>
  <c r="D17" i="3"/>
  <c r="C7" i="3"/>
  <c r="D18" i="3"/>
  <c r="C6" i="3"/>
  <c r="D19" i="3"/>
  <c r="I4" i="1" l="1"/>
  <c r="G43" i="8"/>
  <c r="E23" i="6"/>
  <c r="E27" i="6" s="1"/>
  <c r="F28" i="6" s="1"/>
  <c r="K25" i="7"/>
  <c r="E15" i="6" s="1"/>
  <c r="E4" i="1"/>
  <c r="F4" i="1"/>
  <c r="K4" i="1"/>
  <c r="O4" i="1"/>
  <c r="E20" i="3"/>
  <c r="L4" i="1"/>
  <c r="E10" i="3"/>
  <c r="E18" i="6" l="1"/>
  <c r="F19" i="6" s="1"/>
  <c r="F30" i="6" s="1"/>
  <c r="E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tc={AF0AC174-0A9D-4F46-9195-3AEE14B29CF5}</author>
  </authors>
  <commentList>
    <comment ref="D4" authorId="0" shapeId="0" xr:uid="{AF0AC174-0A9D-4F46-9195-3AEE14B29CF5}">
      <text>
        <t>[Threaded comment]
Your version of Excel allows you to read this threaded comment; however, any edits to it will get removed if the file is opened in a newer version of Excel. Learn more: https://go.microsoft.com/fwlink/?linkid=870924
Comment:
    EAG players are in addition to c. squads of 25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tc={C8DF260F-807B-4025-808D-ECE482FB59D1}</author>
    <author>tc={34668C25-7C10-B742-8CFD-0946D5C92AF1}</author>
    <author>tc={2943B0C5-E4DD-B241-AE5A-5F4047AEE7C4}</author>
    <author>tc={6B3406CF-BB4A-40CB-9F22-3354575E115A}</author>
  </authors>
  <commentList>
    <comment ref="D15" authorId="0" shapeId="0" xr:uid="{C8DF260F-807B-4025-808D-ECE482FB59D1}">
      <text>
        <t>[Threaded comment]
Your version of Excel allows you to read this threaded comment; however, any edits to it will get removed if the file is opened in a newer version of Excel. Learn more: https://go.microsoft.com/fwlink/?linkid=870924
Comment:
    Drop all fees in line with what we now know</t>
      </text>
    </comment>
    <comment ref="C21" authorId="1" shapeId="0" xr:uid="{34668C25-7C10-B742-8CFD-0946D5C92AF1}">
      <text>
        <t xml:space="preserve">[Threaded comment]
Your version of Excel allows you to read this threaded comment; however, any edits to it will get removed if the file is opened in a newer version of Excel. Learn more: https://go.microsoft.com/fwlink/?linkid=870924
Comment:
    Total number of player invitations - players X no. of assessment per pplayer
</t>
      </text>
    </comment>
    <comment ref="D21" authorId="2" shapeId="0" xr:uid="{2943B0C5-E4DD-B241-AE5A-5F4047AEE7C4}">
      <text>
        <t>[Threaded comment]
Your version of Excel allows you to read this threaded comment; however, any edits to it will get removed if the file is opened in a newer version of Excel. Learn more: https://go.microsoft.com/fwlink/?linkid=870924
Comment:
    Cost per assessment day</t>
      </text>
    </comment>
    <comment ref="E21" authorId="3" shapeId="0" xr:uid="{6B3406CF-BB4A-40CB-9F22-3354575E115A}">
      <text>
        <t>[Threaded comment]
Your version of Excel allows you to read this threaded comment; however, any edits to it will get removed if the file is opened in a newer version of Excel. Learn more: https://go.microsoft.com/fwlink/?linkid=870924
Comment:
    No. of Assessment Days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tc={681C9C7D-5C81-454A-B54C-24472FEA263D}</author>
  </authors>
  <commentList>
    <comment ref="B1" authorId="0" shapeId="0" xr:uid="{681C9C7D-5C81-454A-B54C-24472FEA263D}">
      <text>
        <t>[Threaded comment]
Your version of Excel allows you to read this threaded comment; however, any edits to it will get removed if the file is opened in a newer version of Excel. Learn more: https://go.microsoft.com/fwlink/?linkid=870924
Comment:
    Perhaps this is reworded as TID events</t>
      </text>
    </comment>
  </commentList>
</comments>
</file>

<file path=xl/sharedStrings.xml><?xml version="1.0" encoding="utf-8"?>
<sst xmlns="http://schemas.openxmlformats.org/spreadsheetml/2006/main" count="570" uniqueCount="384">
  <si>
    <t xml:space="preserve">Note: all items included are inlcuded as examples of what a club might include in its income &amp; expenditure.    </t>
  </si>
  <si>
    <t>Income</t>
  </si>
  <si>
    <t>Fee</t>
  </si>
  <si>
    <t xml:space="preserve">Number </t>
  </si>
  <si>
    <t>Total Amount</t>
  </si>
  <si>
    <t>% TA Allocation</t>
  </si>
  <si>
    <t>TA Allocation.</t>
  </si>
  <si>
    <t xml:space="preserve"> </t>
  </si>
  <si>
    <t>Subscriptions</t>
  </si>
  <si>
    <t>Full Senior Subscriptions</t>
  </si>
  <si>
    <t>Full Junior Subscriptions</t>
  </si>
  <si>
    <t>Social Memberships</t>
  </si>
  <si>
    <t>Any other Categories</t>
  </si>
  <si>
    <t xml:space="preserve">Grants </t>
  </si>
  <si>
    <t>School PE Premium</t>
  </si>
  <si>
    <t>EH Talent Academy contribution</t>
  </si>
  <si>
    <t>Other revenue grants</t>
  </si>
  <si>
    <t>Match Fees</t>
  </si>
  <si>
    <t>Mens 1s</t>
  </si>
  <si>
    <t>Ladies 1s</t>
  </si>
  <si>
    <t>Mens 2s</t>
  </si>
  <si>
    <t>Mens 3s</t>
  </si>
  <si>
    <t>Veterans</t>
  </si>
  <si>
    <t>Badgers/Vixens</t>
  </si>
  <si>
    <t xml:space="preserve">Juniors </t>
  </si>
  <si>
    <t>Summer League 1</t>
  </si>
  <si>
    <t>Summer League 2</t>
  </si>
  <si>
    <t>Back2Hockey</t>
  </si>
  <si>
    <t>Walking Hockey</t>
  </si>
  <si>
    <t>Flyerz</t>
  </si>
  <si>
    <t>Junior Tournaments</t>
  </si>
  <si>
    <t>Fundraising</t>
  </si>
  <si>
    <t>Golf Day</t>
  </si>
  <si>
    <t>Race Nights</t>
  </si>
  <si>
    <t>Annual Dinner</t>
  </si>
  <si>
    <t>Players Club Supper</t>
  </si>
  <si>
    <t>VP Dinner</t>
  </si>
  <si>
    <t>Quiz Nights</t>
  </si>
  <si>
    <t>Other Social Events</t>
  </si>
  <si>
    <t>Sponsorship</t>
  </si>
  <si>
    <t>List individual Sponsors</t>
  </si>
  <si>
    <t>Shirt Sponsor</t>
  </si>
  <si>
    <t>Fixture Card</t>
  </si>
  <si>
    <t>Pitch Side Adverts</t>
  </si>
  <si>
    <t>Donnations</t>
  </si>
  <si>
    <t>List individual Donors</t>
  </si>
  <si>
    <t>Patron Scheme</t>
  </si>
  <si>
    <t>Gift Aid</t>
  </si>
  <si>
    <t>Coaching Fees</t>
  </si>
  <si>
    <t>Outreach Programme</t>
  </si>
  <si>
    <t xml:space="preserve">Coach Development </t>
  </si>
  <si>
    <t>Club Apparel</t>
  </si>
  <si>
    <t>Senior Kit</t>
  </si>
  <si>
    <t>Junior Kit</t>
  </si>
  <si>
    <t>Hire of facilities</t>
  </si>
  <si>
    <t>Pitch hire</t>
  </si>
  <si>
    <t>Club House use</t>
  </si>
  <si>
    <t>Car parking</t>
  </si>
  <si>
    <t>Other</t>
  </si>
  <si>
    <t>Gate/Programme Money</t>
  </si>
  <si>
    <t>Hockey Festival/Camps</t>
  </si>
  <si>
    <t>Hospitality</t>
  </si>
  <si>
    <t>Bank Interest</t>
  </si>
  <si>
    <t>Total Income</t>
  </si>
  <si>
    <t>Expenditure</t>
  </si>
  <si>
    <t>Affiliation Fees</t>
  </si>
  <si>
    <t>England Hockey Affiliation</t>
  </si>
  <si>
    <t>County (Sub-Are) Affiliation</t>
  </si>
  <si>
    <t>League Entry Fees</t>
  </si>
  <si>
    <t>League Fines</t>
  </si>
  <si>
    <t>Talent Centre Accreditation</t>
  </si>
  <si>
    <t>Sports Club Contribution</t>
  </si>
  <si>
    <t>Multi-sports Club Subscriptions</t>
  </si>
  <si>
    <t>Pitch Hire</t>
  </si>
  <si>
    <t>If Multiple Pitches List Separately</t>
  </si>
  <si>
    <t>Senior Game Hire</t>
  </si>
  <si>
    <t>Junior/Badgers Game Hire</t>
  </si>
  <si>
    <t>Junior Tournament Hire</t>
  </si>
  <si>
    <t>Senior Training</t>
  </si>
  <si>
    <t>Junior Training</t>
  </si>
  <si>
    <t>Talent Centre</t>
  </si>
  <si>
    <t xml:space="preserve">Talent Academy </t>
  </si>
  <si>
    <t>Summer League Hire</t>
  </si>
  <si>
    <t>Back2Hockey /Walking Hockey</t>
  </si>
  <si>
    <t>Veterans Hire</t>
  </si>
  <si>
    <t>Coaching</t>
  </si>
  <si>
    <t>1st XI Coaching</t>
  </si>
  <si>
    <t>Senior Club Coaching</t>
  </si>
  <si>
    <t>Junior Coaching Into/Developing hockey stage (5-13yrs)</t>
  </si>
  <si>
    <t>Talent Foundations (Talent Centre) Coaching</t>
  </si>
  <si>
    <t>Talent Academy Coaching</t>
  </si>
  <si>
    <t>EH Coaching Courses</t>
  </si>
  <si>
    <t>Other workforce costs</t>
  </si>
  <si>
    <t xml:space="preserve">Club Senior Administrator </t>
  </si>
  <si>
    <t xml:space="preserve">Club Junior Administrator </t>
  </si>
  <si>
    <t xml:space="preserve">Talent Academy Administrator </t>
  </si>
  <si>
    <t>Committee expenses</t>
  </si>
  <si>
    <t>Groundsman/Caretaker/Cleaning</t>
  </si>
  <si>
    <t xml:space="preserve">Catering </t>
  </si>
  <si>
    <t>Safeguarding/DBS costs</t>
  </si>
  <si>
    <t>Training and development costs</t>
  </si>
  <si>
    <t>Umpiring</t>
  </si>
  <si>
    <t>Pool Umpire Fees</t>
  </si>
  <si>
    <t>Club Umpire Fees</t>
  </si>
  <si>
    <t>EH Umpiring Courses</t>
  </si>
  <si>
    <t>Competitions</t>
  </si>
  <si>
    <t>EH Adult Championships</t>
  </si>
  <si>
    <t>EH Masters Championships</t>
  </si>
  <si>
    <t>EH Junior Championships</t>
  </si>
  <si>
    <t>Talent Academy entry fee</t>
  </si>
  <si>
    <t>Indoor</t>
  </si>
  <si>
    <t>Equipment/Kit</t>
  </si>
  <si>
    <t>Match/Practice Balls</t>
  </si>
  <si>
    <t>Goalkeeping Kit</t>
  </si>
  <si>
    <t>First Aid</t>
  </si>
  <si>
    <t>Facemasks</t>
  </si>
  <si>
    <t>Bibs/cones/other training equipment</t>
  </si>
  <si>
    <t>Any other Substantial items</t>
  </si>
  <si>
    <t>Match Day Expenses</t>
  </si>
  <si>
    <t>Catering</t>
  </si>
  <si>
    <t>Travel</t>
  </si>
  <si>
    <t>Accommodation</t>
  </si>
  <si>
    <t>Physiotherapist</t>
  </si>
  <si>
    <t>Player Payments</t>
  </si>
  <si>
    <t>Administration</t>
  </si>
  <si>
    <t>Player Insurance</t>
  </si>
  <si>
    <t>Umpire Insurance</t>
  </si>
  <si>
    <t>Website/PR - social media</t>
  </si>
  <si>
    <t>Stationary &amp; Sundry Expenses</t>
  </si>
  <si>
    <t>Accountancy/Bank Charges</t>
  </si>
  <si>
    <t>Extraordinary Items</t>
  </si>
  <si>
    <t>List Individual Items</t>
  </si>
  <si>
    <t>Total Expenditure</t>
  </si>
  <si>
    <t>Summary of MVC Talent Academy Activity based on the calculations in these finance templates</t>
  </si>
  <si>
    <t xml:space="preserve">TA Players per gender </t>
  </si>
  <si>
    <t>TA players per gender</t>
  </si>
  <si>
    <t>TA Exclusive Activity</t>
  </si>
  <si>
    <t>TA pitch hours per squad per season (MVC)</t>
  </si>
  <si>
    <t xml:space="preserve">TA classroom contact </t>
  </si>
  <si>
    <t>Player contribution to exclusive activity (full member)</t>
  </si>
  <si>
    <t xml:space="preserve">Full TA member </t>
  </si>
  <si>
    <t>Cost per hour</t>
  </si>
  <si>
    <t xml:space="preserve">TA income from MVC delivery </t>
  </si>
  <si>
    <t>Player income per gender</t>
  </si>
  <si>
    <t xml:space="preserve">Basic festival income </t>
  </si>
  <si>
    <t>Sponsorship/donations/grants to support bursaries</t>
  </si>
  <si>
    <t>Total income per gender</t>
  </si>
  <si>
    <t xml:space="preserve">Total income per TA </t>
  </si>
  <si>
    <t>TA costs to deliver MVC activity (coaching plus 44 weeks training)</t>
  </si>
  <si>
    <t xml:space="preserve">Coaching </t>
  </si>
  <si>
    <t>Facilities</t>
  </si>
  <si>
    <t xml:space="preserve">Misc. costs </t>
  </si>
  <si>
    <t>Basic festival costs</t>
  </si>
  <si>
    <t>Total costs per gender</t>
  </si>
  <si>
    <t xml:space="preserve">Total costs per TA </t>
  </si>
  <si>
    <t xml:space="preserve">Net </t>
  </si>
  <si>
    <t>Income related input cell</t>
  </si>
  <si>
    <t>Key</t>
  </si>
  <si>
    <t>Expenditure related input cell</t>
  </si>
  <si>
    <t xml:space="preserve">Calculated cell </t>
  </si>
  <si>
    <t xml:space="preserve">Notes and assumptions made (to aid understanding of the numbers used in the spreadsheet) </t>
  </si>
  <si>
    <t xml:space="preserve">Distribution of player types : 12, 8, 4 ,2 </t>
  </si>
  <si>
    <t xml:space="preserve">End of season TA tournament not included in the TA finances </t>
  </si>
  <si>
    <t>Players invited to assessment: estimate of player invited to assessment in the TA environment</t>
  </si>
  <si>
    <t xml:space="preserve">The TA match fee breakdown is included for illustrative purposes only and is not part of the MVC as the TA competition wll commence from year 2 </t>
  </si>
  <si>
    <t>Participation percentage is based on the expected/average availability accounting for injury/illness/other commitments</t>
  </si>
  <si>
    <t>Expenditure related  input cell</t>
  </si>
  <si>
    <t>Membership and TA player contributions (per gender)</t>
  </si>
  <si>
    <t xml:space="preserve">No </t>
  </si>
  <si>
    <t>Annual Fee</t>
  </si>
  <si>
    <t>Club Contribution for membership</t>
  </si>
  <si>
    <t xml:space="preserve">Club Contribution for senior training </t>
  </si>
  <si>
    <t>Club contribution of senior matches (if all inclusive)</t>
  </si>
  <si>
    <t>TA Match fees (if all inclusive)</t>
  </si>
  <si>
    <t>TA end of year tournament (if all inclusive)</t>
  </si>
  <si>
    <t>TA Income /player</t>
  </si>
  <si>
    <t>Total</t>
  </si>
  <si>
    <t xml:space="preserve">Talent Academy &amp; full club member (all  club hockey with host) </t>
  </si>
  <si>
    <t xml:space="preserve">Talent Academy &amp; full club member (TA hockey only) </t>
  </si>
  <si>
    <t>Affiliate members</t>
  </si>
  <si>
    <t>England Age Group (EAG)</t>
  </si>
  <si>
    <t>Less refunds (%) which aren't offset with new players</t>
  </si>
  <si>
    <t xml:space="preserve">Less Bursary places not paid for </t>
  </si>
  <si>
    <t>Total TA specific membership income per gender</t>
  </si>
  <si>
    <t>Talent Academy Competitions (if these are charged separately)</t>
  </si>
  <si>
    <t>No. players</t>
  </si>
  <si>
    <t>No . Games</t>
  </si>
  <si>
    <t xml:space="preserve">% participation  per player
</t>
  </si>
  <si>
    <t xml:space="preserve">Match  fee </t>
  </si>
  <si>
    <t>Avg. income per player</t>
  </si>
  <si>
    <t>TA Player Match Fees</t>
  </si>
  <si>
    <t xml:space="preserve"> Bursary Player Match Fees</t>
  </si>
  <si>
    <t>Affiliate Player Match Fees</t>
  </si>
  <si>
    <t xml:space="preserve"> EAG Player Match Fees</t>
  </si>
  <si>
    <t>Total TA match fees per gender</t>
  </si>
  <si>
    <t>Senior (Adult) Competitions (if these are charged separately)</t>
  </si>
  <si>
    <t>Bursary full members</t>
  </si>
  <si>
    <t>England Age Group</t>
  </si>
  <si>
    <t>Total Adult match fees per gender</t>
  </si>
  <si>
    <t xml:space="preserve">PEOPLE COSTS </t>
  </si>
  <si>
    <t>Notes</t>
  </si>
  <si>
    <t xml:space="preserve">These are some example workforce resource requirements and financial costs for a Talent Academy to deliver against the MVC criteria.   </t>
  </si>
  <si>
    <t>Costs will differ depending on the location, type of contract, level of experience, the upper and lower ranges for a FT salary equivalent are a guide</t>
  </si>
  <si>
    <t xml:space="preserve">These are illustrations only - the table below can be used to work out hourly /daily costs against a FT equivalent 'salary'   </t>
  </si>
  <si>
    <t>Coaching roles should not be seen as necessarily standalone.  Depending on the structure and personnel at the club, the TA provision may be something that can be combined with other roles within the club.</t>
  </si>
  <si>
    <t>Income related  input cell</t>
  </si>
  <si>
    <t>Salary FTE (a)</t>
  </si>
  <si>
    <t>Salary FTE (b)</t>
  </si>
  <si>
    <t>Annual payment (honorarium)</t>
  </si>
  <si>
    <t xml:space="preserve">Hours </t>
  </si>
  <si>
    <t>Days per week</t>
  </si>
  <si>
    <t>Weeks per year</t>
  </si>
  <si>
    <t>EQUIV HR (a)</t>
  </si>
  <si>
    <t>EQUIV HR (b)</t>
  </si>
  <si>
    <t>EQUIV Daily rate (a)</t>
  </si>
  <si>
    <t>EQUIV Daily rate (b)</t>
  </si>
  <si>
    <t xml:space="preserve">Daily rate </t>
  </si>
  <si>
    <t xml:space="preserve">Hourly rate </t>
  </si>
  <si>
    <t>Rate Chosen for calculations below (insert)</t>
  </si>
  <si>
    <t>Expense Y/N</t>
  </si>
  <si>
    <t xml:space="preserve">Mileage rate </t>
  </si>
  <si>
    <t xml:space="preserve">Head/Lead Coach </t>
  </si>
  <si>
    <t>£150 per day</t>
  </si>
  <si>
    <t>Y</t>
  </si>
  <si>
    <t>Assistant outfield coach / GK coach</t>
  </si>
  <si>
    <t>£19.02 per hour</t>
  </si>
  <si>
    <t xml:space="preserve">Admnistrater </t>
  </si>
  <si>
    <t>£100 per day</t>
  </si>
  <si>
    <t>N</t>
  </si>
  <si>
    <t xml:space="preserve">Welfare Officer </t>
  </si>
  <si>
    <t xml:space="preserve">Talent Academy Scout </t>
  </si>
  <si>
    <t>£86.89 per day</t>
  </si>
  <si>
    <t>Specialist Science and Medicine</t>
  </si>
  <si>
    <t>Staff costs per gender</t>
  </si>
  <si>
    <t>Head/Lead Coach (MVC role)</t>
  </si>
  <si>
    <t>Hours /week</t>
  </si>
  <si>
    <t>Days /week</t>
  </si>
  <si>
    <t>Weeks</t>
  </si>
  <si>
    <t>Cost</t>
  </si>
  <si>
    <t>Plan &amp; deliver 2x2hr sessions per week (+1hr prep per session)</t>
  </si>
  <si>
    <t xml:space="preserve">Co-ordinate player plans and playing schedules, communication with stakeholders, scouting and profiling players for future intake. </t>
  </si>
  <si>
    <t>Additional administrative, planning and other requirements 0.25d.</t>
  </si>
  <si>
    <t>Annual additional 8 days for festival delivery.</t>
  </si>
  <si>
    <t xml:space="preserve">Annual HC cost to TA </t>
  </si>
  <si>
    <t xml:space="preserve">Assistant coaching </t>
  </si>
  <si>
    <t>1 X assistant/specialist coaching – providing a second coach for all sessions + 1 hour meeting with HC</t>
  </si>
  <si>
    <t>1 X assistant/specialist coaching – providing a second coach for 50% sessions</t>
  </si>
  <si>
    <t>2 X assistant coaches for 8 days of festival delivery</t>
  </si>
  <si>
    <t xml:space="preserve">Annual Assistant cost to TA </t>
  </si>
  <si>
    <t>Administration costs 1 day a week (across both genders)</t>
  </si>
  <si>
    <t>Expenses</t>
  </si>
  <si>
    <t xml:space="preserve">Scouts 10 days a year </t>
  </si>
  <si>
    <t>Annual other workforce costs to TA</t>
  </si>
  <si>
    <t xml:space="preserve">Total </t>
  </si>
  <si>
    <t xml:space="preserve">FACILITY COSTS </t>
  </si>
  <si>
    <t xml:space="preserve">1. Pitch hire for TA training.  This is based on both genders training separately for 2 x 2hr sessions per week with 30 mins cross over at ½ pitch. </t>
  </si>
  <si>
    <t xml:space="preserve">It may be possible to overlap sessions with ½ pitch provision at some times (for example 1hr full pitch 1hr ½ pitch each at crossover, other gender full pitch 1hr). </t>
  </si>
  <si>
    <t xml:space="preserve">2. Pitch hire for TA training days /camps.  This is based on 8 days of 4 hours per day (either supplements or replaces some regular training) If additional then this is on top of MVC criteria. </t>
  </si>
  <si>
    <t>3. Pitch hire for matches (not required in year 1, could be instead of or additional to a training day session, e.g. match in AM /train in afternoon possibly with another TA)</t>
  </si>
  <si>
    <t xml:space="preserve">TA Exclusive training </t>
  </si>
  <si>
    <t>Upper per hour (a)</t>
  </si>
  <si>
    <t>Mid Per hour (b)</t>
  </si>
  <si>
    <t>Lower per hour ©</t>
  </si>
  <si>
    <t>Hours per week</t>
  </si>
  <si>
    <t>Total  (using b)</t>
  </si>
  <si>
    <t xml:space="preserve">Full pitch </t>
  </si>
  <si>
    <t xml:space="preserve">1/2 pitch </t>
  </si>
  <si>
    <t xml:space="preserve">D only </t>
  </si>
  <si>
    <t xml:space="preserve">Gym </t>
  </si>
  <si>
    <t>Classroom space</t>
  </si>
  <si>
    <t>TA (match costs) 6 home games</t>
  </si>
  <si>
    <t>Lower per hour (c)</t>
  </si>
  <si>
    <r>
      <t>1.</t>
    </r>
    <r>
      <rPr>
        <sz val="7"/>
        <color theme="1"/>
        <rFont val="Calibri"/>
        <family val="2"/>
        <scheme val="minor"/>
      </rPr>
      <t xml:space="preserve">     </t>
    </r>
    <r>
      <rPr>
        <sz val="12"/>
        <color theme="1"/>
        <rFont val="Calibri"/>
        <family val="2"/>
        <scheme val="minor"/>
      </rPr>
      <t xml:space="preserve">Income from festival activity.  Minimum activity of two 1/2 day festivals per age group per annum = 8 festival days (4 school &amp; 4 club) per gender </t>
    </r>
  </si>
  <si>
    <t>Budget below assumes 8 festivals at 1/2 day each - TA may  be able to offer more opportunities and/or larger festivals with more teams</t>
  </si>
  <si>
    <t>Scouting festival income and expenditure</t>
  </si>
  <si>
    <t>Festival format</t>
  </si>
  <si>
    <t>Total per event</t>
  </si>
  <si>
    <t>Total /yr</t>
  </si>
  <si>
    <t>Number per year</t>
  </si>
  <si>
    <t xml:space="preserve">6v6 </t>
  </si>
  <si>
    <t>Festival duration (hrs)</t>
  </si>
  <si>
    <t xml:space="preserve">Outfield </t>
  </si>
  <si>
    <t>GK</t>
  </si>
  <si>
    <t>Teams per festival</t>
  </si>
  <si>
    <t>Game time (mins)</t>
  </si>
  <si>
    <t>Team - GKs</t>
  </si>
  <si>
    <t>Warm up/warm down</t>
  </si>
  <si>
    <t>Team - Outfield</t>
  </si>
  <si>
    <t>Change-over</t>
  </si>
  <si>
    <t>Players per team</t>
  </si>
  <si>
    <t>Total mins per match</t>
  </si>
  <si>
    <t>Bursary places per event</t>
  </si>
  <si>
    <t>Total per festival</t>
  </si>
  <si>
    <t>Matches possible on single pitch</t>
  </si>
  <si>
    <t>Team play slots</t>
  </si>
  <si>
    <t>1 - A</t>
  </si>
  <si>
    <t>1 - B</t>
  </si>
  <si>
    <t>2 - A</t>
  </si>
  <si>
    <t>2 - B</t>
  </si>
  <si>
    <t>Fee per team</t>
  </si>
  <si>
    <t>T1</t>
  </si>
  <si>
    <t>T2</t>
  </si>
  <si>
    <t>T3</t>
  </si>
  <si>
    <t>T4</t>
  </si>
  <si>
    <t>Fee per player</t>
  </si>
  <si>
    <t>T5</t>
  </si>
  <si>
    <t xml:space="preserve">T6 </t>
  </si>
  <si>
    <t xml:space="preserve">T1 </t>
  </si>
  <si>
    <t>Sponsorship per festival</t>
  </si>
  <si>
    <t xml:space="preserve">T5 </t>
  </si>
  <si>
    <t xml:space="preserve">T3 </t>
  </si>
  <si>
    <t>T6</t>
  </si>
  <si>
    <t>Food &amp; Drink profit</t>
  </si>
  <si>
    <t xml:space="preserve">Total Income </t>
  </si>
  <si>
    <t>Costs</t>
  </si>
  <si>
    <t>Pitch costs  per hour</t>
  </si>
  <si>
    <t>No of matches per team</t>
  </si>
  <si>
    <t>Match time</t>
  </si>
  <si>
    <t xml:space="preserve">Festival net position </t>
  </si>
  <si>
    <t>Overall P&amp;L</t>
  </si>
  <si>
    <t>Festivals</t>
  </si>
  <si>
    <t>School Delivery</t>
  </si>
  <si>
    <t>Sponsorship &amp; Funding</t>
  </si>
  <si>
    <t>Other Income</t>
  </si>
  <si>
    <t>Income Total</t>
  </si>
  <si>
    <t>Equipment / Kit</t>
  </si>
  <si>
    <t>Wages</t>
  </si>
  <si>
    <t>Off Pitch</t>
  </si>
  <si>
    <t>Player Development Costs</t>
  </si>
  <si>
    <t>Subscription Rebates</t>
  </si>
  <si>
    <t>Other Expenditure</t>
  </si>
  <si>
    <t>Expenditure Total</t>
  </si>
  <si>
    <t>Total Profit / Loss</t>
  </si>
  <si>
    <t>Data Entry &amp; Cash Flow</t>
  </si>
  <si>
    <t>Monthly Net Position</t>
  </si>
  <si>
    <t>Cumulative Position from Zero (Cash reserves required for months with -ve values)</t>
  </si>
  <si>
    <t>Income Entry</t>
  </si>
  <si>
    <t>Please enter annual income/costs in Month 1</t>
  </si>
  <si>
    <t>Item</t>
  </si>
  <si>
    <t>Frequency</t>
  </si>
  <si>
    <t>Other Item Description</t>
  </si>
  <si>
    <t xml:space="preserve">Primary School Curriculum Delivery </t>
  </si>
  <si>
    <t>Boys Subscriptions</t>
  </si>
  <si>
    <t>Girls Subscriptions</t>
  </si>
  <si>
    <t>Income Sub Total</t>
  </si>
  <si>
    <t>Expenditure Entry</t>
  </si>
  <si>
    <t>Expense Sub Total</t>
  </si>
  <si>
    <t>P&amp;L Item</t>
  </si>
  <si>
    <t xml:space="preserve">Balls </t>
  </si>
  <si>
    <t xml:space="preserve">Bibs </t>
  </si>
  <si>
    <t xml:space="preserve">Primary School Talent Festivals </t>
  </si>
  <si>
    <t xml:space="preserve">Cones </t>
  </si>
  <si>
    <t xml:space="preserve">Talent School Talent Festivals </t>
  </si>
  <si>
    <t xml:space="preserve">Thrown Down Markers </t>
  </si>
  <si>
    <t xml:space="preserve">Talent Centre and Club Talent Festivals </t>
  </si>
  <si>
    <t xml:space="preserve">First Aid Bags </t>
  </si>
  <si>
    <t>Whiteboards</t>
  </si>
  <si>
    <t>Primary School After School Club Delivery</t>
  </si>
  <si>
    <t xml:space="preserve">Training - Coaching Head Coach </t>
  </si>
  <si>
    <t>Staff Costs</t>
  </si>
  <si>
    <t xml:space="preserve">England Hockey Grant Funding </t>
  </si>
  <si>
    <t xml:space="preserve">Training - Coaching Assistant Coaches  </t>
  </si>
  <si>
    <t xml:space="preserve">Other Grants </t>
  </si>
  <si>
    <t xml:space="preserve">Training - Coaching GK Specific </t>
  </si>
  <si>
    <t xml:space="preserve">Talent Academy Sponsorship </t>
  </si>
  <si>
    <t>Talent Academy Administrator</t>
  </si>
  <si>
    <t xml:space="preserve">Training Pitch Hire </t>
  </si>
  <si>
    <t>Contribution to Facility Costs</t>
  </si>
  <si>
    <t xml:space="preserve">Talent Centre/School Engagement &amp; Development </t>
  </si>
  <si>
    <t xml:space="preserve">Events - Coaching </t>
  </si>
  <si>
    <t xml:space="preserve">Events - Pitch Hire </t>
  </si>
  <si>
    <t xml:space="preserve">Events - Umpires </t>
  </si>
  <si>
    <t>Events - Catering / Subsidies</t>
  </si>
  <si>
    <t xml:space="preserve">Outreach - Coaching </t>
  </si>
  <si>
    <t xml:space="preserve">Player Development - Safeguarding </t>
  </si>
  <si>
    <t xml:space="preserve">Player Development - First Aid </t>
  </si>
  <si>
    <t xml:space="preserve">Player Development - Young Leader Training </t>
  </si>
  <si>
    <t xml:space="preserve">Player Development - DBS </t>
  </si>
  <si>
    <t>Insurance Specific to Talent Academy</t>
  </si>
  <si>
    <t>Scholarship Places</t>
  </si>
  <si>
    <t>Refunds</t>
  </si>
  <si>
    <t>Stock Write Off</t>
  </si>
  <si>
    <t>TA (training day costs) 8 days per year X 24 hours per day plus 1 hour classroom plus 1 hour gym</t>
  </si>
  <si>
    <t>Players invited in for assessment/further observation at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</si>
</sst>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quot;£&quot;#,##0"/>
    <numFmt numFmtId="165" formatCode="&quot;£&quot;#,##0.00"/>
    <numFmt numFmtId="166" formatCode="0%;[Red]\-0%"/>
    <numFmt numFmtId="167" formatCode="&quot;£&quot;#,##0;[Red]&quot;£&quot;#,##0"/>
    <numFmt numFmtId="169" formatCode="#,##0_ ;[Red]\-#,##0\ "/>
  </numFmts>
  <fonts count="18"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sz val="11"/>
      <color theme="1"/>
      <name val="Arial"/>
      <family val="2"/>
    </font>
    <font>
      <sz val="11"/>
      <color rgb="FF3F3F76"/>
      <name val="Calibri"/>
      <family val="2"/>
      <scheme val="minor"/>
    </font>
    <font>
      <b/>
      <sz val="11"/>
      <color rgb="FFFA7D00"/>
      <name val="Calibri"/>
      <family val="2"/>
      <scheme val="minor"/>
    </font>
    <font>
      <sz val="11"/>
      <color theme="1"/>
      <name val="Calibri"/>
      <family val="2"/>
      <scheme val="minor"/>
    </font>
    <font>
      <b/>
      <sz val="11"/>
      <color rgb="FF3F3F76"/>
      <name val="Calibri"/>
      <family val="2"/>
      <scheme val="minor"/>
    </font>
    <font>
      <sz val="11"/>
      <color rgb="FF000000"/>
      <name val="Calibri"/>
      <family val="2"/>
      <scheme val="minor"/>
    </font>
    <font>
      <sz val="7"/>
      <color theme="1"/>
      <name val="Calibri"/>
      <family val="2"/>
      <scheme val="minor"/>
    </font>
    <font>
      <sz val="10"/>
      <color theme="1"/>
      <name val="Calibri"/>
      <family val="2"/>
      <scheme val="minor"/>
    </font>
    <font>
      <b/>
      <sz val="10"/>
      <color theme="1"/>
      <name val="Calibri"/>
      <family val="2"/>
      <scheme val="minor"/>
    </font>
    <font>
      <sz val="9"/>
      <color indexed="81"/>
      <name val="Tahoma"/>
      <charset val="1"/>
    </font>
    <font>
      <sz val="9"/>
      <color indexed="81"/>
      <name val="Tahoma"/>
      <family val="2"/>
    </font>
  </fonts>
  <fills count="16">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9" tint="0.59999389629810485"/>
        <bgColor indexed="65"/>
      </patternFill>
    </fill>
    <fill>
      <patternFill patternType="solid">
        <fgColor theme="9" tint="0.59999389629810485"/>
        <bgColor rgb="FFFFCC99"/>
      </patternFill>
    </fill>
    <fill>
      <patternFill patternType="solid">
        <fgColor rgb="FFFFC0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80C0FF"/>
        <bgColor indexed="64"/>
      </patternFill>
    </fill>
    <fill>
      <patternFill patternType="solid">
        <fgColor rgb="FF80C0FF"/>
        <bgColor rgb="FFFFCC99"/>
      </patternFill>
    </fill>
    <fill>
      <patternFill patternType="solid">
        <fgColor theme="0"/>
        <bgColor rgb="FFFFCC99"/>
      </patternFill>
    </fill>
    <fill>
      <patternFill patternType="solid">
        <fgColor theme="9" tint="0.59999389629810485"/>
        <bgColor indexed="64"/>
      </patternFill>
    </fill>
    <fill>
      <patternFill patternType="solid">
        <fgColor theme="0" tint="-0.14999847407452621"/>
        <bgColor rgb="FFFFCC99"/>
      </patternFill>
    </fill>
  </fills>
  <borders count="18">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right/>
      <top style="thin">
        <color theme="1"/>
      </top>
      <bottom style="medium">
        <color theme="1"/>
      </bottom>
      <diagonal/>
    </border>
  </borders>
  <cellStyleXfs count="5">
    <xf numFmtId="0" fontId="0" fillId="0" borderId="0"/>
    <xf numFmtId="0" fontId="7" fillId="0" borderId="0"/>
    <xf numFmtId="0" fontId="7" fillId="0" borderId="0"/>
    <xf numFmtId="0" fontId="8" fillId="3" borderId="2" applyNumberFormat="0" applyAlignment="0" applyProtection="0"/>
    <xf numFmtId="0" fontId="9" fillId="4" borderId="2" applyNumberFormat="0" applyAlignment="0" applyProtection="0"/>
  </cellStyleXfs>
  <cellXfs count="19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4" fillId="0" borderId="1" xfId="0" applyFont="1" applyBorder="1"/>
    <xf numFmtId="0" fontId="0" fillId="0" borderId="1" xfId="0" applyBorder="1"/>
    <xf numFmtId="0" fontId="10" fillId="0" borderId="1" xfId="2" applyFont="1" applyBorder="1" applyAlignment="1">
      <alignment horizontal="left" wrapText="1"/>
    </xf>
    <xf numFmtId="0" fontId="2" fillId="0" borderId="4" xfId="2" applyFont="1" applyBorder="1" applyAlignment="1">
      <alignment horizontal="right"/>
    </xf>
    <xf numFmtId="1" fontId="10" fillId="0" borderId="5" xfId="2" applyNumberFormat="1" applyFont="1" applyBorder="1" applyAlignment="1">
      <alignment horizontal="center"/>
    </xf>
    <xf numFmtId="0" fontId="10" fillId="0" borderId="5" xfId="2" applyFont="1" applyBorder="1"/>
    <xf numFmtId="0" fontId="10" fillId="0" borderId="6" xfId="2" applyFont="1" applyBorder="1"/>
    <xf numFmtId="0" fontId="10" fillId="0" borderId="0" xfId="2" applyFont="1"/>
    <xf numFmtId="0" fontId="2" fillId="0" borderId="1" xfId="2" applyFont="1" applyBorder="1"/>
    <xf numFmtId="1" fontId="10" fillId="0" borderId="1" xfId="2" applyNumberFormat="1" applyFont="1" applyBorder="1" applyAlignment="1">
      <alignment horizontal="center"/>
    </xf>
    <xf numFmtId="0" fontId="10" fillId="0" borderId="1" xfId="2" applyFont="1" applyBorder="1"/>
    <xf numFmtId="0" fontId="10" fillId="0" borderId="1" xfId="2" applyFont="1" applyBorder="1" applyAlignment="1">
      <alignment wrapText="1"/>
    </xf>
    <xf numFmtId="0" fontId="2" fillId="0" borderId="7" xfId="2" applyFont="1" applyBorder="1" applyAlignment="1">
      <alignment horizontal="right"/>
    </xf>
    <xf numFmtId="1" fontId="10" fillId="0" borderId="0" xfId="2" applyNumberFormat="1" applyFont="1" applyAlignment="1">
      <alignment horizontal="center"/>
    </xf>
    <xf numFmtId="0" fontId="10" fillId="0" borderId="0" xfId="2" applyFont="1" applyAlignment="1">
      <alignment horizontal="left" wrapText="1"/>
    </xf>
    <xf numFmtId="0" fontId="10" fillId="0" borderId="0" xfId="2" applyFont="1" applyAlignment="1">
      <alignment wrapText="1"/>
    </xf>
    <xf numFmtId="0" fontId="10" fillId="0" borderId="8" xfId="2" applyFont="1" applyBorder="1" applyAlignment="1">
      <alignment wrapText="1"/>
    </xf>
    <xf numFmtId="0" fontId="10" fillId="0" borderId="7" xfId="2" applyFont="1" applyBorder="1" applyAlignment="1">
      <alignment horizontal="right"/>
    </xf>
    <xf numFmtId="1" fontId="8" fillId="6" borderId="1" xfId="2" applyNumberFormat="1" applyFont="1" applyFill="1" applyBorder="1" applyAlignment="1">
      <alignment horizontal="center"/>
    </xf>
    <xf numFmtId="6" fontId="8" fillId="6" borderId="1" xfId="2" applyNumberFormat="1" applyFont="1" applyFill="1" applyBorder="1"/>
    <xf numFmtId="6" fontId="10" fillId="6" borderId="1" xfId="2" applyNumberFormat="1" applyFont="1" applyFill="1" applyBorder="1"/>
    <xf numFmtId="0" fontId="2" fillId="7" borderId="9" xfId="2" applyFont="1" applyFill="1" applyBorder="1" applyAlignment="1">
      <alignment horizontal="right"/>
    </xf>
    <xf numFmtId="0" fontId="2" fillId="0" borderId="0" xfId="2" applyFont="1" applyAlignment="1">
      <alignment horizontal="right"/>
    </xf>
    <xf numFmtId="1" fontId="8" fillId="0" borderId="0" xfId="3" applyNumberFormat="1" applyFill="1" applyBorder="1" applyAlignment="1">
      <alignment horizontal="center"/>
    </xf>
    <xf numFmtId="166" fontId="8" fillId="0" borderId="0" xfId="3" applyNumberFormat="1" applyFill="1" applyBorder="1" applyAlignment="1">
      <alignment horizontal="center"/>
    </xf>
    <xf numFmtId="6" fontId="11" fillId="0" borderId="0" xfId="2" applyNumberFormat="1" applyFont="1"/>
    <xf numFmtId="0" fontId="10" fillId="0" borderId="0" xfId="2" applyFont="1" applyAlignment="1">
      <alignment horizontal="right"/>
    </xf>
    <xf numFmtId="0" fontId="2" fillId="0" borderId="1" xfId="2" applyFont="1" applyBorder="1" applyAlignment="1">
      <alignment horizontal="right" vertical="top" wrapText="1"/>
    </xf>
    <xf numFmtId="0" fontId="10" fillId="0" borderId="5" xfId="2" applyFont="1" applyBorder="1" applyAlignment="1">
      <alignment horizontal="right"/>
    </xf>
    <xf numFmtId="0" fontId="10" fillId="0" borderId="6" xfId="2" applyFont="1" applyBorder="1" applyAlignment="1">
      <alignment horizontal="right"/>
    </xf>
    <xf numFmtId="0" fontId="10" fillId="0" borderId="1" xfId="2" applyFont="1" applyBorder="1" applyAlignment="1">
      <alignment horizontal="right"/>
    </xf>
    <xf numFmtId="0" fontId="10" fillId="0" borderId="1" xfId="2" applyFont="1" applyBorder="1" applyAlignment="1">
      <alignment horizontal="left" vertical="top" wrapText="1"/>
    </xf>
    <xf numFmtId="166" fontId="8" fillId="5" borderId="1" xfId="3" applyNumberFormat="1" applyFill="1" applyBorder="1" applyAlignment="1">
      <alignment horizontal="center"/>
    </xf>
    <xf numFmtId="0" fontId="2" fillId="8" borderId="0" xfId="1" applyFont="1" applyFill="1"/>
    <xf numFmtId="0" fontId="10" fillId="0" borderId="0" xfId="1" applyFont="1"/>
    <xf numFmtId="0" fontId="10" fillId="0" borderId="0" xfId="1" applyFont="1" applyAlignment="1">
      <alignment horizontal="center" vertical="center"/>
    </xf>
    <xf numFmtId="0" fontId="10" fillId="0" borderId="0" xfId="1" applyFont="1" applyAlignment="1">
      <alignment horizontal="center"/>
    </xf>
    <xf numFmtId="0" fontId="10" fillId="0" borderId="0" xfId="1" applyFont="1" applyAlignment="1">
      <alignment wrapText="1"/>
    </xf>
    <xf numFmtId="0" fontId="2" fillId="0" borderId="0" xfId="1" applyFont="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center"/>
    </xf>
    <xf numFmtId="0" fontId="2" fillId="0" borderId="1" xfId="1" applyFont="1" applyBorder="1" applyAlignment="1">
      <alignment wrapText="1"/>
    </xf>
    <xf numFmtId="0" fontId="10" fillId="0" borderId="1" xfId="1" applyFont="1" applyBorder="1"/>
    <xf numFmtId="0" fontId="10" fillId="0" borderId="1" xfId="1" applyFont="1" applyBorder="1" applyAlignment="1">
      <alignment horizontal="center" vertical="center"/>
    </xf>
    <xf numFmtId="0" fontId="10" fillId="0" borderId="1" xfId="1" applyFont="1" applyBorder="1" applyAlignment="1">
      <alignment horizontal="center"/>
    </xf>
    <xf numFmtId="2" fontId="10" fillId="0" borderId="1" xfId="1" applyNumberFormat="1" applyFont="1" applyBorder="1"/>
    <xf numFmtId="2" fontId="12" fillId="0" borderId="1" xfId="1" applyNumberFormat="1" applyFont="1" applyBorder="1" applyAlignment="1">
      <alignment horizontal="center" vertical="center"/>
    </xf>
    <xf numFmtId="2" fontId="10" fillId="0" borderId="1" xfId="1" applyNumberFormat="1" applyFont="1" applyBorder="1" applyAlignment="1">
      <alignment wrapText="1"/>
    </xf>
    <xf numFmtId="0" fontId="10" fillId="0" borderId="1" xfId="1" applyFont="1" applyBorder="1" applyAlignment="1">
      <alignment wrapText="1"/>
    </xf>
    <xf numFmtId="0" fontId="3" fillId="8" borderId="4" xfId="1" applyFont="1" applyFill="1" applyBorder="1" applyAlignment="1">
      <alignment horizontal="left" vertical="center"/>
    </xf>
    <xf numFmtId="0" fontId="10" fillId="0" borderId="5" xfId="1" applyFont="1" applyBorder="1"/>
    <xf numFmtId="0" fontId="10" fillId="0" borderId="5" xfId="1" applyFont="1" applyBorder="1" applyAlignment="1">
      <alignment horizontal="center" vertical="center"/>
    </xf>
    <xf numFmtId="0" fontId="10" fillId="0" borderId="5" xfId="1" applyFont="1" applyBorder="1" applyAlignment="1">
      <alignment horizontal="center"/>
    </xf>
    <xf numFmtId="0" fontId="10" fillId="0" borderId="6" xfId="1" applyFont="1" applyBorder="1" applyAlignment="1">
      <alignment horizontal="center"/>
    </xf>
    <xf numFmtId="0" fontId="3" fillId="8" borderId="9" xfId="1" applyFont="1" applyFill="1" applyBorder="1" applyAlignment="1">
      <alignment vertical="center"/>
    </xf>
    <xf numFmtId="0" fontId="10" fillId="8" borderId="12" xfId="1" applyFont="1" applyFill="1" applyBorder="1"/>
    <xf numFmtId="0" fontId="10" fillId="8" borderId="12" xfId="1" applyFont="1" applyFill="1" applyBorder="1" applyAlignment="1">
      <alignment horizontal="center" vertical="center"/>
    </xf>
    <xf numFmtId="0" fontId="10" fillId="8" borderId="12" xfId="1" applyFont="1" applyFill="1" applyBorder="1" applyAlignment="1">
      <alignment horizontal="center"/>
    </xf>
    <xf numFmtId="0" fontId="2" fillId="8" borderId="13" xfId="1" applyFont="1" applyFill="1" applyBorder="1" applyAlignment="1">
      <alignment horizontal="center"/>
    </xf>
    <xf numFmtId="0" fontId="3" fillId="0" borderId="0" xfId="1" applyFont="1" applyAlignment="1">
      <alignment vertical="center"/>
    </xf>
    <xf numFmtId="1" fontId="2" fillId="0" borderId="0" xfId="1" applyNumberFormat="1" applyFont="1" applyAlignment="1">
      <alignment horizontal="center"/>
    </xf>
    <xf numFmtId="0" fontId="3" fillId="0" borderId="9" xfId="1" applyFont="1" applyBorder="1" applyAlignment="1">
      <alignment vertical="center"/>
    </xf>
    <xf numFmtId="0" fontId="10" fillId="0" borderId="12" xfId="1" applyFont="1" applyBorder="1"/>
    <xf numFmtId="0" fontId="10" fillId="0" borderId="12" xfId="1" applyFont="1" applyBorder="1" applyAlignment="1">
      <alignment horizontal="center" vertical="center"/>
    </xf>
    <xf numFmtId="0" fontId="10" fillId="0" borderId="12" xfId="1" applyFont="1" applyBorder="1" applyAlignment="1">
      <alignment horizontal="center"/>
    </xf>
    <xf numFmtId="1" fontId="2" fillId="0" borderId="13" xfId="1" applyNumberFormat="1" applyFont="1" applyBorder="1" applyAlignment="1">
      <alignment horizontal="center"/>
    </xf>
    <xf numFmtId="0" fontId="3" fillId="8" borderId="0" xfId="1" applyFont="1" applyFill="1" applyAlignment="1">
      <alignment vertical="top"/>
    </xf>
    <xf numFmtId="0" fontId="3" fillId="0" borderId="0" xfId="1" applyFont="1" applyAlignment="1">
      <alignment horizontal="left" vertical="center" indent="4"/>
    </xf>
    <xf numFmtId="0" fontId="10" fillId="8" borderId="5" xfId="1" applyFont="1" applyFill="1" applyBorder="1"/>
    <xf numFmtId="0" fontId="10" fillId="8" borderId="5" xfId="1" applyFont="1" applyFill="1" applyBorder="1" applyAlignment="1">
      <alignment horizontal="center" vertical="center"/>
    </xf>
    <xf numFmtId="0" fontId="10" fillId="0" borderId="0" xfId="1" applyFont="1" applyAlignment="1">
      <alignment horizontal="left"/>
    </xf>
    <xf numFmtId="0" fontId="10" fillId="0" borderId="0" xfId="1" applyFont="1" applyAlignment="1">
      <alignment horizontal="right"/>
    </xf>
    <xf numFmtId="6" fontId="9" fillId="0" borderId="0" xfId="1" applyNumberFormat="1" applyFont="1"/>
    <xf numFmtId="0" fontId="8" fillId="0" borderId="0" xfId="1" applyFont="1" applyAlignment="1">
      <alignment horizontal="center"/>
    </xf>
    <xf numFmtId="0" fontId="2" fillId="0" borderId="0" xfId="1" applyFont="1" applyAlignment="1">
      <alignment horizontal="left"/>
    </xf>
    <xf numFmtId="164" fontId="10" fillId="0" borderId="0" xfId="1" applyNumberFormat="1" applyFont="1"/>
    <xf numFmtId="8" fontId="0" fillId="0" borderId="0" xfId="0" applyNumberFormat="1"/>
    <xf numFmtId="0" fontId="0" fillId="0" borderId="0" xfId="0" applyAlignment="1">
      <alignment horizontal="right"/>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2" borderId="1" xfId="0" applyFill="1" applyBorder="1"/>
    <xf numFmtId="0" fontId="0" fillId="2" borderId="1" xfId="0" applyFill="1" applyBorder="1" applyAlignment="1">
      <alignment horizontal="center" vertical="center"/>
    </xf>
    <xf numFmtId="0" fontId="0" fillId="2" borderId="1" xfId="0" applyFill="1" applyBorder="1" applyAlignment="1">
      <alignment horizontal="center"/>
    </xf>
    <xf numFmtId="0" fontId="0" fillId="0" borderId="1" xfId="0" applyBorder="1" applyAlignment="1">
      <alignment wrapText="1"/>
    </xf>
    <xf numFmtId="0" fontId="0" fillId="0" borderId="0" xfId="0" applyAlignment="1">
      <alignment horizontal="center" vertical="center"/>
    </xf>
    <xf numFmtId="0" fontId="0" fillId="0" borderId="0" xfId="0" applyAlignment="1">
      <alignment horizontal="center"/>
    </xf>
    <xf numFmtId="166" fontId="0" fillId="0" borderId="1" xfId="0" applyNumberFormat="1" applyBorder="1" applyAlignment="1">
      <alignment horizontal="center"/>
    </xf>
    <xf numFmtId="2" fontId="0" fillId="0" borderId="1" xfId="0" applyNumberFormat="1" applyBorder="1" applyAlignment="1">
      <alignment horizontal="center"/>
    </xf>
    <xf numFmtId="4" fontId="0" fillId="0" borderId="1" xfId="0" applyNumberFormat="1" applyBorder="1" applyAlignment="1">
      <alignment horizontal="center" vertical="center"/>
    </xf>
    <xf numFmtId="1" fontId="0" fillId="0" borderId="1" xfId="0" applyNumberFormat="1" applyBorder="1" applyAlignment="1">
      <alignment horizontal="center"/>
    </xf>
    <xf numFmtId="166" fontId="4" fillId="0" borderId="1" xfId="0" applyNumberFormat="1" applyFont="1" applyBorder="1" applyAlignment="1">
      <alignment horizontal="center"/>
    </xf>
    <xf numFmtId="2" fontId="0" fillId="0" borderId="1" xfId="0" applyNumberFormat="1" applyBorder="1" applyAlignment="1" applyProtection="1">
      <alignment horizontal="center"/>
      <protection locked="0"/>
    </xf>
    <xf numFmtId="0" fontId="0" fillId="9" borderId="1" xfId="0" applyFill="1" applyBorder="1" applyAlignment="1">
      <alignment horizontal="center" vertical="center"/>
    </xf>
    <xf numFmtId="0" fontId="0" fillId="9" borderId="1" xfId="0" applyFill="1" applyBorder="1" applyAlignment="1">
      <alignment horizontal="center"/>
    </xf>
    <xf numFmtId="166" fontId="0" fillId="0" borderId="1" xfId="0" applyNumberFormat="1" applyBorder="1" applyAlignment="1" applyProtection="1">
      <alignment horizontal="center"/>
      <protection locked="0"/>
    </xf>
    <xf numFmtId="166" fontId="0" fillId="9" borderId="1" xfId="0" applyNumberFormat="1" applyFill="1" applyBorder="1" applyAlignment="1">
      <alignment horizontal="center"/>
    </xf>
    <xf numFmtId="2" fontId="0" fillId="9" borderId="1" xfId="0" applyNumberFormat="1" applyFill="1" applyBorder="1" applyAlignment="1">
      <alignment horizontal="center"/>
    </xf>
    <xf numFmtId="4" fontId="0" fillId="9" borderId="1" xfId="0" applyNumberFormat="1" applyFill="1" applyBorder="1" applyAlignment="1">
      <alignment horizontal="center" vertical="center"/>
    </xf>
    <xf numFmtId="1" fontId="0" fillId="9" borderId="1" xfId="0" applyNumberFormat="1" applyFill="1" applyBorder="1" applyAlignment="1">
      <alignment horizontal="center"/>
    </xf>
    <xf numFmtId="2" fontId="0" fillId="9" borderId="1" xfId="0" applyNumberFormat="1" applyFill="1" applyBorder="1" applyAlignment="1" applyProtection="1">
      <alignment horizontal="center"/>
      <protection locked="0"/>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0" fontId="15" fillId="0" borderId="0" xfId="0" applyFont="1"/>
    <xf numFmtId="6" fontId="10" fillId="0" borderId="0" xfId="1" applyNumberFormat="1" applyFont="1"/>
    <xf numFmtId="6" fontId="9" fillId="0" borderId="0" xfId="1" applyNumberFormat="1" applyFont="1" applyAlignment="1">
      <alignment horizontal="center"/>
    </xf>
    <xf numFmtId="6" fontId="8" fillId="0" borderId="0" xfId="1" applyNumberFormat="1" applyFont="1" applyAlignment="1">
      <alignment horizontal="center"/>
    </xf>
    <xf numFmtId="0" fontId="10" fillId="10" borderId="1" xfId="1" applyFont="1" applyFill="1" applyBorder="1"/>
    <xf numFmtId="0" fontId="10" fillId="10" borderId="1" xfId="1" applyFont="1" applyFill="1" applyBorder="1" applyAlignment="1">
      <alignment horizontal="center"/>
    </xf>
    <xf numFmtId="0" fontId="10" fillId="0" borderId="1" xfId="1" applyFont="1" applyBorder="1" applyAlignment="1">
      <alignment horizontal="right"/>
    </xf>
    <xf numFmtId="0" fontId="8" fillId="0" borderId="1" xfId="1" applyFont="1" applyBorder="1" applyAlignment="1">
      <alignment horizontal="center"/>
    </xf>
    <xf numFmtId="6" fontId="8" fillId="0" borderId="1" xfId="1" applyNumberFormat="1" applyFont="1" applyBorder="1"/>
    <xf numFmtId="0" fontId="2" fillId="0" borderId="1" xfId="1" applyFont="1" applyBorder="1" applyAlignment="1">
      <alignment horizontal="right"/>
    </xf>
    <xf numFmtId="6" fontId="8" fillId="0" borderId="1" xfId="1" applyNumberFormat="1" applyFont="1" applyBorder="1" applyAlignment="1">
      <alignment horizontal="center"/>
    </xf>
    <xf numFmtId="6" fontId="9" fillId="0" borderId="1" xfId="1" applyNumberFormat="1" applyFont="1" applyBorder="1" applyAlignment="1">
      <alignment horizontal="center"/>
    </xf>
    <xf numFmtId="0" fontId="10" fillId="0" borderId="1" xfId="1" applyFont="1" applyBorder="1" applyAlignment="1">
      <alignment horizontal="left"/>
    </xf>
    <xf numFmtId="1" fontId="10" fillId="0" borderId="1" xfId="1" applyNumberFormat="1" applyFont="1" applyBorder="1"/>
    <xf numFmtId="0" fontId="10" fillId="0" borderId="14" xfId="1" applyFont="1" applyBorder="1" applyAlignment="1">
      <alignment horizontal="left"/>
    </xf>
    <xf numFmtId="0" fontId="10" fillId="0" borderId="14" xfId="1" applyFont="1" applyBorder="1"/>
    <xf numFmtId="0" fontId="10" fillId="0" borderId="4" xfId="1" applyFont="1" applyBorder="1" applyAlignment="1">
      <alignment horizontal="left"/>
    </xf>
    <xf numFmtId="0" fontId="10" fillId="0" borderId="5" xfId="1" applyFont="1" applyBorder="1" applyAlignment="1">
      <alignment horizontal="left"/>
    </xf>
    <xf numFmtId="0" fontId="10" fillId="0" borderId="5" xfId="0" applyFont="1" applyBorder="1"/>
    <xf numFmtId="0" fontId="10" fillId="0" borderId="5" xfId="0" applyFont="1" applyBorder="1" applyAlignment="1">
      <alignment horizontal="left"/>
    </xf>
    <xf numFmtId="0" fontId="10" fillId="0" borderId="6" xfId="0" applyFont="1" applyBorder="1" applyAlignment="1">
      <alignment horizontal="left"/>
    </xf>
    <xf numFmtId="0" fontId="10" fillId="0" borderId="7" xfId="1" applyFont="1" applyBorder="1"/>
    <xf numFmtId="0" fontId="10" fillId="0" borderId="8" xfId="1" applyFont="1" applyBorder="1"/>
    <xf numFmtId="0" fontId="10" fillId="0" borderId="9" xfId="1" applyFont="1" applyBorder="1"/>
    <xf numFmtId="0" fontId="10" fillId="0" borderId="13" xfId="1" applyFont="1" applyBorder="1"/>
    <xf numFmtId="0" fontId="8" fillId="10" borderId="15" xfId="3" applyFill="1" applyBorder="1" applyAlignment="1">
      <alignment horizontal="center"/>
    </xf>
    <xf numFmtId="0" fontId="8" fillId="10" borderId="2" xfId="3" applyFill="1" applyAlignment="1">
      <alignment horizontal="center"/>
    </xf>
    <xf numFmtId="0" fontId="10" fillId="10" borderId="0" xfId="0" applyFont="1" applyFill="1"/>
    <xf numFmtId="0" fontId="8" fillId="10" borderId="16" xfId="3" applyFill="1" applyBorder="1" applyAlignment="1">
      <alignment horizontal="center"/>
    </xf>
    <xf numFmtId="3" fontId="10" fillId="11" borderId="0" xfId="1" applyNumberFormat="1" applyFont="1" applyFill="1"/>
    <xf numFmtId="164" fontId="10" fillId="11" borderId="0" xfId="1" applyNumberFormat="1" applyFont="1" applyFill="1"/>
    <xf numFmtId="165" fontId="10" fillId="11" borderId="0" xfId="1" applyNumberFormat="1" applyFont="1" applyFill="1"/>
    <xf numFmtId="164" fontId="10" fillId="0" borderId="0" xfId="1" applyNumberFormat="1" applyFont="1" applyAlignment="1">
      <alignment horizontal="left"/>
    </xf>
    <xf numFmtId="0" fontId="2" fillId="0" borderId="0" xfId="2" applyFont="1"/>
    <xf numFmtId="6" fontId="8" fillId="12" borderId="1" xfId="2" applyNumberFormat="1" applyFont="1" applyFill="1" applyBorder="1"/>
    <xf numFmtId="6" fontId="8" fillId="13" borderId="1" xfId="2" applyNumberFormat="1" applyFont="1" applyFill="1" applyBorder="1"/>
    <xf numFmtId="6" fontId="10" fillId="0" borderId="1" xfId="2" applyNumberFormat="1" applyFont="1" applyBorder="1"/>
    <xf numFmtId="1" fontId="8" fillId="0" borderId="1" xfId="2" applyNumberFormat="1" applyFont="1" applyBorder="1" applyAlignment="1">
      <alignment horizontal="center"/>
    </xf>
    <xf numFmtId="6" fontId="8" fillId="0" borderId="1" xfId="2" applyNumberFormat="1" applyFont="1" applyBorder="1"/>
    <xf numFmtId="1" fontId="8" fillId="0" borderId="1" xfId="3" applyNumberFormat="1" applyFill="1" applyBorder="1" applyAlignment="1">
      <alignment horizontal="center"/>
    </xf>
    <xf numFmtId="166" fontId="8" fillId="0" borderId="1" xfId="3" applyNumberFormat="1" applyFill="1" applyBorder="1" applyAlignment="1">
      <alignment horizontal="center"/>
    </xf>
    <xf numFmtId="6" fontId="11" fillId="12" borderId="1" xfId="2" applyNumberFormat="1" applyFont="1" applyFill="1" applyBorder="1"/>
    <xf numFmtId="1" fontId="10" fillId="11" borderId="0" xfId="2" applyNumberFormat="1" applyFont="1" applyFill="1" applyAlignment="1">
      <alignment horizontal="center"/>
    </xf>
    <xf numFmtId="1" fontId="8" fillId="6" borderId="0" xfId="2" applyNumberFormat="1" applyFont="1" applyFill="1" applyAlignment="1">
      <alignment horizontal="center"/>
    </xf>
    <xf numFmtId="6" fontId="11" fillId="11" borderId="1" xfId="2" applyNumberFormat="1" applyFont="1" applyFill="1" applyBorder="1"/>
    <xf numFmtId="164" fontId="10" fillId="11" borderId="17" xfId="1" applyNumberFormat="1" applyFont="1" applyFill="1" applyBorder="1"/>
    <xf numFmtId="164" fontId="10" fillId="11" borderId="3" xfId="1" applyNumberFormat="1" applyFont="1" applyFill="1" applyBorder="1"/>
    <xf numFmtId="167" fontId="10" fillId="11" borderId="17" xfId="1" applyNumberFormat="1" applyFont="1" applyFill="1" applyBorder="1"/>
    <xf numFmtId="164" fontId="10" fillId="9" borderId="0" xfId="1" applyNumberFormat="1" applyFont="1" applyFill="1"/>
    <xf numFmtId="1" fontId="8" fillId="15" borderId="0" xfId="2" applyNumberFormat="1" applyFont="1" applyFill="1" applyAlignment="1">
      <alignment horizontal="center"/>
    </xf>
    <xf numFmtId="0" fontId="10" fillId="14" borderId="0" xfId="1" applyFont="1" applyFill="1"/>
    <xf numFmtId="1" fontId="10" fillId="9" borderId="0" xfId="2" applyNumberFormat="1" applyFont="1" applyFill="1" applyAlignment="1">
      <alignment horizontal="center"/>
    </xf>
    <xf numFmtId="6" fontId="8" fillId="9" borderId="1" xfId="2" applyNumberFormat="1" applyFont="1" applyFill="1" applyBorder="1" applyAlignment="1">
      <alignment horizontal="center"/>
    </xf>
    <xf numFmtId="0" fontId="10" fillId="9" borderId="1" xfId="1" applyFont="1" applyFill="1" applyBorder="1" applyAlignment="1">
      <alignment horizontal="center" vertical="center"/>
    </xf>
    <xf numFmtId="0" fontId="10" fillId="9" borderId="1" xfId="1" applyFont="1" applyFill="1" applyBorder="1" applyAlignment="1">
      <alignment horizontal="center"/>
    </xf>
    <xf numFmtId="0" fontId="10" fillId="11" borderId="1" xfId="1" applyFont="1" applyFill="1" applyBorder="1" applyAlignment="1">
      <alignment horizontal="center"/>
    </xf>
    <xf numFmtId="6" fontId="2" fillId="11" borderId="1" xfId="2" applyNumberFormat="1" applyFont="1" applyFill="1" applyBorder="1" applyAlignment="1">
      <alignment horizontal="center"/>
    </xf>
    <xf numFmtId="6" fontId="10" fillId="9" borderId="1" xfId="2" applyNumberFormat="1" applyFont="1" applyFill="1" applyBorder="1" applyAlignment="1">
      <alignment horizontal="center"/>
    </xf>
    <xf numFmtId="0" fontId="2" fillId="9" borderId="1" xfId="1" applyFont="1" applyFill="1" applyBorder="1" applyAlignment="1">
      <alignment horizontal="center" wrapText="1"/>
    </xf>
    <xf numFmtId="2" fontId="10" fillId="9" borderId="1" xfId="1" applyNumberFormat="1" applyFont="1" applyFill="1" applyBorder="1"/>
    <xf numFmtId="0" fontId="10" fillId="9" borderId="1" xfId="1" applyFont="1" applyFill="1" applyBorder="1"/>
    <xf numFmtId="1" fontId="10" fillId="9" borderId="1" xfId="1" applyNumberFormat="1" applyFont="1" applyFill="1" applyBorder="1"/>
    <xf numFmtId="6" fontId="8" fillId="14" borderId="1" xfId="1" applyNumberFormat="1" applyFont="1" applyFill="1" applyBorder="1"/>
    <xf numFmtId="6" fontId="10" fillId="14" borderId="1" xfId="1" applyNumberFormat="1" applyFont="1" applyFill="1" applyBorder="1" applyAlignment="1">
      <alignment horizontal="center"/>
    </xf>
    <xf numFmtId="6" fontId="8" fillId="9" borderId="1" xfId="1" applyNumberFormat="1" applyFont="1" applyFill="1" applyBorder="1"/>
    <xf numFmtId="6" fontId="10" fillId="11" borderId="1" xfId="1" applyNumberFormat="1" applyFont="1" applyFill="1" applyBorder="1" applyAlignment="1">
      <alignment horizontal="center"/>
    </xf>
    <xf numFmtId="6" fontId="10" fillId="11" borderId="1" xfId="1" applyNumberFormat="1" applyFont="1" applyFill="1" applyBorder="1"/>
    <xf numFmtId="6" fontId="10" fillId="11" borderId="1" xfId="1" applyNumberFormat="1" applyFont="1" applyFill="1" applyBorder="1" applyAlignment="1">
      <alignment horizontal="right"/>
    </xf>
    <xf numFmtId="0" fontId="8" fillId="14" borderId="1" xfId="1" applyFont="1" applyFill="1" applyBorder="1" applyAlignment="1">
      <alignment horizontal="center"/>
    </xf>
    <xf numFmtId="166" fontId="8" fillId="9" borderId="1" xfId="3" applyNumberFormat="1" applyFill="1" applyBorder="1" applyAlignment="1">
      <alignment horizontal="center"/>
    </xf>
    <xf numFmtId="1" fontId="8" fillId="15" borderId="1" xfId="2" applyNumberFormat="1" applyFont="1" applyFill="1" applyBorder="1" applyAlignment="1">
      <alignment horizontal="center"/>
    </xf>
    <xf numFmtId="0" fontId="8" fillId="11" borderId="1" xfId="1" applyFont="1" applyFill="1" applyBorder="1" applyAlignment="1">
      <alignment horizontal="center"/>
    </xf>
    <xf numFmtId="0" fontId="10" fillId="11" borderId="1" xfId="1" applyFont="1" applyFill="1" applyBorder="1"/>
    <xf numFmtId="0" fontId="10" fillId="11" borderId="1" xfId="1" applyFont="1" applyFill="1" applyBorder="1" applyAlignment="1">
      <alignment horizontal="right"/>
    </xf>
    <xf numFmtId="0" fontId="1" fillId="0" borderId="0" xfId="1" applyFont="1" applyAlignment="1">
      <alignment vertical="center"/>
    </xf>
    <xf numFmtId="0" fontId="1" fillId="0" borderId="1" xfId="1" applyFont="1" applyBorder="1" applyAlignment="1">
      <alignment horizontal="left" vertical="center" wrapText="1"/>
    </xf>
    <xf numFmtId="0" fontId="1" fillId="0" borderId="0" xfId="1" applyFont="1" applyAlignment="1">
      <alignment horizontal="left" vertical="center" indent="4"/>
    </xf>
    <xf numFmtId="0" fontId="1" fillId="0" borderId="0" xfId="1" applyFont="1" applyAlignment="1">
      <alignment vertical="top"/>
    </xf>
    <xf numFmtId="0" fontId="1" fillId="0" borderId="1" xfId="1" applyFont="1" applyBorder="1" applyAlignment="1">
      <alignment horizontal="left" vertical="center" wrapText="1"/>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1" fillId="0" borderId="10" xfId="1" applyFont="1" applyBorder="1" applyAlignment="1">
      <alignment vertical="top" wrapText="1"/>
    </xf>
    <xf numFmtId="0" fontId="1" fillId="0" borderId="11" xfId="1" applyFont="1" applyBorder="1" applyAlignment="1">
      <alignment vertical="top" wrapText="1"/>
    </xf>
    <xf numFmtId="0" fontId="3" fillId="0" borderId="10" xfId="1" applyFont="1" applyBorder="1" applyAlignment="1">
      <alignment vertical="center"/>
    </xf>
    <xf numFmtId="0" fontId="3" fillId="0" borderId="11" xfId="1" applyFont="1" applyBorder="1" applyAlignment="1">
      <alignment vertical="center"/>
    </xf>
    <xf numFmtId="169" fontId="10" fillId="14" borderId="1" xfId="2" applyNumberFormat="1" applyFont="1" applyFill="1" applyBorder="1"/>
  </cellXfs>
  <cellStyles count="5">
    <cellStyle name="Calculation 2" xfId="4" xr:uid="{6D064ECB-3DB3-A74C-B03C-7936240BB782}"/>
    <cellStyle name="Input 2" xfId="3" xr:uid="{8350F69F-58A5-3644-9ABF-4E88709DBF22}"/>
    <cellStyle name="Normal" xfId="0" builtinId="0"/>
    <cellStyle name="Normal 2" xfId="1" xr:uid="{226E7B0C-8BEE-3A40-9759-D8E41F61A4C2}"/>
    <cellStyle name="Normal 2 2" xfId="2" xr:uid="{F89F8088-38B5-354F-BBA0-4BA2280A54F0}"/>
  </cellStyles>
  <dxfs count="4">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s>
  <tableStyles count="0" defaultTableStyle="TableStyleMedium2" defaultPivotStyle="PivotStyleLight16"/>
  <colors>
    <mruColors>
      <color rgb="FF80C0FF"/>
      <color rgb="FFEE99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220785</xdr:colOff>
      <xdr:row>51</xdr:row>
      <xdr:rowOff>4885</xdr:rowOff>
    </xdr:to>
    <xdr:pic>
      <xdr:nvPicPr>
        <xdr:cNvPr id="2" name="Picture 1">
          <a:extLst>
            <a:ext uri="{FF2B5EF4-FFF2-40B4-BE49-F238E27FC236}">
              <a16:creationId xmlns:a16="http://schemas.microsoft.com/office/drawing/2014/main" id="{737900F6-49C0-3642-832E-5B3443E09C5F}"/>
            </a:ext>
          </a:extLst>
        </xdr:cNvPr>
        <xdr:cNvPicPr>
          <a:picLocks noChangeAspect="1"/>
        </xdr:cNvPicPr>
      </xdr:nvPicPr>
      <xdr:blipFill>
        <a:blip xmlns:r="http://schemas.openxmlformats.org/officeDocument/2006/relationships" r:embed="rId1"/>
        <a:stretch>
          <a:fillRect/>
        </a:stretch>
      </xdr:blipFill>
      <xdr:spPr>
        <a:xfrm>
          <a:off x="0" y="0"/>
          <a:ext cx="6375400" cy="996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Finance_Template_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Sheet1"/>
      <sheetName val="P&amp;L Summary"/>
      <sheetName val="Lookups"/>
    </sheetNames>
    <sheetDataSet>
      <sheetData sheetId="0" refreshError="1"/>
      <sheetData sheetId="1" refreshError="1"/>
      <sheetData sheetId="2" refreshError="1"/>
      <sheetData sheetId="3"/>
    </sheetDataSet>
  </externalBook>
</externalLink>
</file>

<file path=xl/persons/person.xml><?xml version="1.0" encoding="utf-8"?>
<personList xmlns="http://schemas.microsoft.com/office/spreadsheetml/2018/threadedcomments" xmlns:x="http://schemas.openxmlformats.org/spreadsheetml/2006/main">
  <person displayName="Siôn Kitson" id="{9AE9463F-2674-407C-9C42-9DAA984D2624}" userId="S::sion.kitson@englandhockey.co.uk::f3b58f87-50e9-481d-b5fe-bb458b142c3b" providerId="AD"/>
  <person displayName="Heather Williams" id="{52D59C0D-A380-2542-A477-1FE2077CCA0D}" userId="S::heather.williams@greatbritainhockey.co.uk::03376303-7354-4513-8358-232aa31f479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 dT="2022-11-17T11:28:27.21" personId="{9AE9463F-2674-407C-9C42-9DAA984D2624}" id="{AF0AC174-0A9D-4F46-9195-3AEE14B29CF5}">
    <text>EAG players are in addition to c. squads of 25</text>
  </threadedComment>
</ThreadedComments>
</file>

<file path=xl/threadedComments/threadedComment2.xml><?xml version="1.0" encoding="utf-8"?>
<ThreadedComments xmlns="http://schemas.microsoft.com/office/spreadsheetml/2018/threadedcomments" xmlns:x="http://schemas.openxmlformats.org/spreadsheetml/2006/main">
  <threadedComment ref="D15" dT="2022-10-04T13:48:18.43" personId="{9AE9463F-2674-407C-9C42-9DAA984D2624}" id="{C8DF260F-807B-4025-808D-ECE482FB59D1}">
    <text>Drop all fees in line with what we now know</text>
  </threadedComment>
  <threadedComment ref="C21" dT="2021-06-16T17:07:43.41" personId="{52D59C0D-A380-2542-A477-1FE2077CCA0D}" id="{34668C25-7C10-B742-8CFD-0946D5C92AF1}">
    <text xml:space="preserve">Total number of player invitations - players X no. of assessment per pplayer
</text>
  </threadedComment>
  <threadedComment ref="D21" dT="2021-06-28T07:32:18.00" personId="{52D59C0D-A380-2542-A477-1FE2077CCA0D}" id="{2943B0C5-E4DD-B241-AE5A-5F4047AEE7C4}">
    <text>Cost per assessment day</text>
  </threadedComment>
  <threadedComment ref="E21" dT="2022-11-17T11:24:31.03" personId="{9AE9463F-2674-407C-9C42-9DAA984D2624}" id="{6B3406CF-BB4A-40CB-9F22-3354575E115A}">
    <text>No. of Assessment Days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10-04T13:50:51.93" personId="{9AE9463F-2674-407C-9C42-9DAA984D2624}" id="{681C9C7D-5C81-454A-B54C-24472FEA263D}">
    <text>Perhaps this is reworded as TID events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167F-A11A-724E-9094-ED80391F4840}">
  <sheetPr>
    <tabColor rgb="FFEE99F0"/>
  </sheetPr>
  <dimension ref="A1"/>
  <sheetViews>
    <sheetView showGridLines="0" showRowColHeaders="0" topLeftCell="A38" zoomScale="130" zoomScaleNormal="130" workbookViewId="0">
      <selection activeCell="G60" sqref="G60"/>
    </sheetView>
  </sheetViews>
  <sheetFormatPr defaultColWidth="11.453125"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0FF41-E1AD-2249-B202-FA6D6D75FFCB}">
  <sheetPr>
    <tabColor theme="8" tint="0.39997558519241921"/>
  </sheetPr>
  <dimension ref="A1:J143"/>
  <sheetViews>
    <sheetView tabSelected="1" topLeftCell="A15" zoomScale="110" zoomScaleNormal="110" workbookViewId="0">
      <selection activeCell="G143" sqref="G143"/>
    </sheetView>
  </sheetViews>
  <sheetFormatPr defaultColWidth="8.81640625" defaultRowHeight="14.5" x14ac:dyDescent="0.35"/>
  <cols>
    <col min="1" max="1" width="23.1796875" bestFit="1" customWidth="1"/>
    <col min="2" max="2" width="3.26953125" customWidth="1"/>
    <col min="3" max="3" width="33.7265625" customWidth="1"/>
    <col min="4" max="4" width="5.7265625" style="93" customWidth="1"/>
    <col min="5" max="5" width="12.26953125" style="94" bestFit="1" customWidth="1"/>
    <col min="6" max="6" width="2.81640625" customWidth="1"/>
    <col min="7" max="7" width="10.81640625" style="94" customWidth="1"/>
    <col min="8" max="8" width="4" customWidth="1"/>
    <col min="9" max="10" width="10.81640625" style="94" customWidth="1"/>
  </cols>
  <sheetData>
    <row r="1" spans="1:10" x14ac:dyDescent="0.35">
      <c r="A1" s="112" t="s">
        <v>0</v>
      </c>
      <c r="B1" s="109"/>
      <c r="C1" s="109"/>
      <c r="D1" s="110"/>
      <c r="E1" s="111"/>
      <c r="F1" s="109"/>
    </row>
    <row r="2" spans="1:10" ht="29" x14ac:dyDescent="0.35">
      <c r="A2" s="7" t="s">
        <v>1</v>
      </c>
      <c r="B2" s="7"/>
      <c r="C2" s="7"/>
      <c r="D2" s="87" t="s">
        <v>2</v>
      </c>
      <c r="E2" s="87" t="s">
        <v>3</v>
      </c>
      <c r="F2" s="7"/>
      <c r="G2" s="87" t="s">
        <v>4</v>
      </c>
      <c r="H2" s="7"/>
      <c r="I2" s="88" t="s">
        <v>5</v>
      </c>
      <c r="J2" s="87" t="s">
        <v>6</v>
      </c>
    </row>
    <row r="3" spans="1:10" x14ac:dyDescent="0.35">
      <c r="A3" s="7"/>
      <c r="B3" s="7"/>
      <c r="C3" s="7"/>
      <c r="D3" s="86"/>
      <c r="E3" s="87" t="s">
        <v>7</v>
      </c>
      <c r="F3" s="7"/>
      <c r="G3" s="87"/>
      <c r="H3" s="7"/>
      <c r="I3" s="87"/>
      <c r="J3" s="87"/>
    </row>
    <row r="4" spans="1:10" x14ac:dyDescent="0.35">
      <c r="A4" s="7"/>
      <c r="B4" s="7"/>
      <c r="C4" s="7"/>
      <c r="D4" s="86"/>
      <c r="E4" s="87"/>
      <c r="F4" s="7"/>
      <c r="G4" s="87"/>
      <c r="H4" s="7"/>
      <c r="I4" s="87"/>
      <c r="J4" s="87"/>
    </row>
    <row r="5" spans="1:10" x14ac:dyDescent="0.35">
      <c r="A5" s="7" t="s">
        <v>8</v>
      </c>
      <c r="B5" s="7"/>
      <c r="C5" s="7" t="s">
        <v>9</v>
      </c>
      <c r="D5" s="97">
        <v>0</v>
      </c>
      <c r="E5" s="98">
        <v>0</v>
      </c>
      <c r="F5" s="7"/>
      <c r="G5" s="100">
        <f>D5*E5</f>
        <v>0</v>
      </c>
      <c r="H5" s="7"/>
      <c r="I5" s="95">
        <v>0</v>
      </c>
      <c r="J5" s="100">
        <f>G5*I5</f>
        <v>0</v>
      </c>
    </row>
    <row r="6" spans="1:10" x14ac:dyDescent="0.35">
      <c r="A6" s="7"/>
      <c r="B6" s="7"/>
      <c r="C6" s="7" t="s">
        <v>10</v>
      </c>
      <c r="D6" s="97">
        <v>0</v>
      </c>
      <c r="E6" s="98">
        <v>0</v>
      </c>
      <c r="F6" s="7"/>
      <c r="G6" s="100">
        <f t="shared" ref="G6:G8" si="0">D6*E6</f>
        <v>0</v>
      </c>
      <c r="H6" s="7"/>
      <c r="I6" s="95">
        <v>0</v>
      </c>
      <c r="J6" s="100">
        <f t="shared" ref="J6:J12" si="1">G6*I6</f>
        <v>0</v>
      </c>
    </row>
    <row r="7" spans="1:10" x14ac:dyDescent="0.35">
      <c r="A7" s="7"/>
      <c r="B7" s="7"/>
      <c r="C7" s="7" t="s">
        <v>11</v>
      </c>
      <c r="D7" s="97">
        <v>0</v>
      </c>
      <c r="E7" s="98">
        <v>0</v>
      </c>
      <c r="F7" s="7"/>
      <c r="G7" s="100">
        <f t="shared" si="0"/>
        <v>0</v>
      </c>
      <c r="H7" s="7"/>
      <c r="I7" s="95">
        <v>0</v>
      </c>
      <c r="J7" s="100">
        <f t="shared" si="1"/>
        <v>0</v>
      </c>
    </row>
    <row r="8" spans="1:10" x14ac:dyDescent="0.35">
      <c r="A8" s="7"/>
      <c r="B8" s="7"/>
      <c r="C8" s="6" t="s">
        <v>12</v>
      </c>
      <c r="D8" s="97">
        <v>0</v>
      </c>
      <c r="E8" s="98">
        <v>0</v>
      </c>
      <c r="F8" s="7"/>
      <c r="G8" s="100">
        <f t="shared" si="0"/>
        <v>0</v>
      </c>
      <c r="H8" s="7"/>
      <c r="I8" s="99">
        <v>0</v>
      </c>
      <c r="J8" s="100">
        <f t="shared" si="1"/>
        <v>0</v>
      </c>
    </row>
    <row r="9" spans="1:10" x14ac:dyDescent="0.35">
      <c r="A9" s="7"/>
      <c r="B9" s="7"/>
      <c r="C9" s="6"/>
      <c r="D9" s="86"/>
      <c r="E9" s="87"/>
      <c r="F9" s="7"/>
      <c r="G9" s="96" t="s">
        <v>7</v>
      </c>
      <c r="H9" s="7"/>
      <c r="I9" s="95" t="s">
        <v>7</v>
      </c>
      <c r="J9" s="96"/>
    </row>
    <row r="10" spans="1:10" x14ac:dyDescent="0.35">
      <c r="A10" s="7" t="s">
        <v>13</v>
      </c>
      <c r="B10" s="7"/>
      <c r="C10" s="7" t="s">
        <v>14</v>
      </c>
      <c r="D10" s="101"/>
      <c r="E10" s="102"/>
      <c r="F10" s="7"/>
      <c r="G10" s="96">
        <v>0</v>
      </c>
      <c r="H10" s="7"/>
      <c r="I10" s="99">
        <v>0</v>
      </c>
      <c r="J10" s="100">
        <f t="shared" si="1"/>
        <v>0</v>
      </c>
    </row>
    <row r="11" spans="1:10" x14ac:dyDescent="0.35">
      <c r="A11" s="7"/>
      <c r="B11" s="7"/>
      <c r="C11" s="7" t="s">
        <v>15</v>
      </c>
      <c r="D11" s="101"/>
      <c r="E11" s="102"/>
      <c r="F11" s="7"/>
      <c r="G11" s="96">
        <v>0</v>
      </c>
      <c r="H11" s="7"/>
      <c r="I11" s="103">
        <v>1</v>
      </c>
      <c r="J11" s="100">
        <f t="shared" si="1"/>
        <v>0</v>
      </c>
    </row>
    <row r="12" spans="1:10" x14ac:dyDescent="0.35">
      <c r="A12" s="7"/>
      <c r="B12" s="7"/>
      <c r="C12" s="6" t="s">
        <v>16</v>
      </c>
      <c r="D12" s="101"/>
      <c r="E12" s="102"/>
      <c r="F12" s="7"/>
      <c r="G12" s="96">
        <v>0</v>
      </c>
      <c r="H12" s="7"/>
      <c r="I12" s="95">
        <v>0</v>
      </c>
      <c r="J12" s="100">
        <f t="shared" si="1"/>
        <v>0</v>
      </c>
    </row>
    <row r="13" spans="1:10" x14ac:dyDescent="0.35">
      <c r="A13" s="7"/>
      <c r="B13" s="7"/>
      <c r="C13" s="7"/>
      <c r="D13" s="86"/>
      <c r="E13" s="87"/>
      <c r="F13" s="7"/>
      <c r="G13" s="96"/>
      <c r="H13" s="7"/>
      <c r="I13" s="95" t="s">
        <v>7</v>
      </c>
      <c r="J13" s="96"/>
    </row>
    <row r="14" spans="1:10" x14ac:dyDescent="0.35">
      <c r="A14" s="7" t="s">
        <v>17</v>
      </c>
      <c r="B14" s="7"/>
      <c r="C14" s="7" t="s">
        <v>18</v>
      </c>
      <c r="D14" s="97">
        <v>0</v>
      </c>
      <c r="E14" s="98">
        <v>0</v>
      </c>
      <c r="F14" s="7"/>
      <c r="G14" s="100">
        <f t="shared" ref="G14:G17" si="2">D14*E14</f>
        <v>0</v>
      </c>
      <c r="H14" s="7"/>
      <c r="I14" s="95">
        <v>0</v>
      </c>
      <c r="J14" s="100">
        <f t="shared" ref="J14:J17" si="3">G14*I14</f>
        <v>0</v>
      </c>
    </row>
    <row r="15" spans="1:10" x14ac:dyDescent="0.35">
      <c r="A15" s="7"/>
      <c r="B15" s="7"/>
      <c r="C15" s="7" t="s">
        <v>19</v>
      </c>
      <c r="D15" s="97">
        <v>0</v>
      </c>
      <c r="E15" s="98">
        <v>0</v>
      </c>
      <c r="F15" s="7"/>
      <c r="G15" s="100">
        <f t="shared" si="2"/>
        <v>0</v>
      </c>
      <c r="H15" s="7"/>
      <c r="I15" s="95">
        <v>0</v>
      </c>
      <c r="J15" s="100">
        <f t="shared" si="3"/>
        <v>0</v>
      </c>
    </row>
    <row r="16" spans="1:10" x14ac:dyDescent="0.35">
      <c r="A16" s="7"/>
      <c r="B16" s="7"/>
      <c r="C16" s="7" t="s">
        <v>20</v>
      </c>
      <c r="D16" s="97">
        <v>0</v>
      </c>
      <c r="E16" s="98">
        <v>0</v>
      </c>
      <c r="F16" s="7"/>
      <c r="G16" s="100">
        <f t="shared" si="2"/>
        <v>0</v>
      </c>
      <c r="H16" s="7"/>
      <c r="I16" s="95">
        <v>0</v>
      </c>
      <c r="J16" s="100">
        <f t="shared" si="3"/>
        <v>0</v>
      </c>
    </row>
    <row r="17" spans="1:10" x14ac:dyDescent="0.35">
      <c r="A17" s="7"/>
      <c r="B17" s="7"/>
      <c r="C17" s="7" t="s">
        <v>21</v>
      </c>
      <c r="D17" s="97">
        <v>0</v>
      </c>
      <c r="E17" s="98">
        <v>0</v>
      </c>
      <c r="F17" s="7"/>
      <c r="G17" s="100">
        <f t="shared" si="2"/>
        <v>0</v>
      </c>
      <c r="H17" s="7"/>
      <c r="I17" s="95">
        <v>0</v>
      </c>
      <c r="J17" s="100">
        <f t="shared" si="3"/>
        <v>0</v>
      </c>
    </row>
    <row r="18" spans="1:10" x14ac:dyDescent="0.35">
      <c r="A18" s="7"/>
      <c r="B18" s="7"/>
      <c r="C18" s="7" t="s">
        <v>22</v>
      </c>
      <c r="D18" s="97">
        <v>0</v>
      </c>
      <c r="E18" s="98">
        <v>0</v>
      </c>
      <c r="F18" s="7"/>
      <c r="G18" s="100">
        <f t="shared" ref="G18:G20" si="4">D18*E18</f>
        <v>0</v>
      </c>
      <c r="H18" s="7"/>
      <c r="I18" s="104"/>
      <c r="J18" s="105"/>
    </row>
    <row r="19" spans="1:10" x14ac:dyDescent="0.35">
      <c r="A19" s="7"/>
      <c r="B19" s="7"/>
      <c r="C19" s="7" t="s">
        <v>23</v>
      </c>
      <c r="D19" s="97">
        <v>0</v>
      </c>
      <c r="E19" s="98">
        <v>0</v>
      </c>
      <c r="F19" s="7"/>
      <c r="G19" s="100">
        <f t="shared" si="4"/>
        <v>0</v>
      </c>
      <c r="H19" s="7"/>
      <c r="I19" s="104"/>
      <c r="J19" s="105"/>
    </row>
    <row r="20" spans="1:10" x14ac:dyDescent="0.35">
      <c r="A20" s="7"/>
      <c r="B20" s="7"/>
      <c r="C20" s="7" t="s">
        <v>24</v>
      </c>
      <c r="D20" s="97">
        <v>0</v>
      </c>
      <c r="E20" s="98">
        <v>0</v>
      </c>
      <c r="F20" s="7"/>
      <c r="G20" s="100">
        <f t="shared" si="4"/>
        <v>0</v>
      </c>
      <c r="H20" s="7"/>
      <c r="I20" s="104"/>
      <c r="J20" s="105"/>
    </row>
    <row r="21" spans="1:10" x14ac:dyDescent="0.35">
      <c r="A21" s="7"/>
      <c r="B21" s="7"/>
      <c r="C21" s="7"/>
      <c r="D21" s="86"/>
      <c r="E21" s="87"/>
      <c r="F21" s="7"/>
      <c r="G21" s="96"/>
      <c r="H21" s="7"/>
      <c r="I21" s="95" t="s">
        <v>7</v>
      </c>
      <c r="J21" s="96"/>
    </row>
    <row r="22" spans="1:10" x14ac:dyDescent="0.35">
      <c r="A22" s="7"/>
      <c r="B22" s="7"/>
      <c r="C22" s="7" t="s">
        <v>25</v>
      </c>
      <c r="D22" s="97">
        <v>0</v>
      </c>
      <c r="E22" s="98">
        <v>0</v>
      </c>
      <c r="F22" s="7"/>
      <c r="G22" s="100">
        <f t="shared" ref="G22:G23" si="5">D22*E22</f>
        <v>0</v>
      </c>
      <c r="H22" s="7"/>
      <c r="I22" s="104"/>
      <c r="J22" s="105"/>
    </row>
    <row r="23" spans="1:10" x14ac:dyDescent="0.35">
      <c r="A23" s="7"/>
      <c r="B23" s="7"/>
      <c r="C23" s="7" t="s">
        <v>26</v>
      </c>
      <c r="D23" s="97">
        <v>0</v>
      </c>
      <c r="E23" s="98">
        <v>0</v>
      </c>
      <c r="F23" s="7"/>
      <c r="G23" s="100">
        <f t="shared" si="5"/>
        <v>0</v>
      </c>
      <c r="H23" s="7"/>
      <c r="I23" s="104"/>
      <c r="J23" s="105"/>
    </row>
    <row r="24" spans="1:10" x14ac:dyDescent="0.35">
      <c r="A24" s="7"/>
      <c r="B24" s="7"/>
      <c r="C24" s="7"/>
      <c r="D24" s="86"/>
      <c r="E24" s="87"/>
      <c r="F24" s="7"/>
      <c r="G24" s="96"/>
      <c r="H24" s="7"/>
      <c r="I24" s="95" t="s">
        <v>7</v>
      </c>
      <c r="J24" s="96"/>
    </row>
    <row r="25" spans="1:10" x14ac:dyDescent="0.35">
      <c r="A25" s="7"/>
      <c r="B25" s="7"/>
      <c r="C25" s="7" t="s">
        <v>27</v>
      </c>
      <c r="D25" s="97">
        <v>0</v>
      </c>
      <c r="E25" s="98">
        <v>0</v>
      </c>
      <c r="F25" s="7"/>
      <c r="G25" s="100">
        <f t="shared" ref="G25:G28" si="6">D25*E25</f>
        <v>0</v>
      </c>
      <c r="H25" s="7"/>
      <c r="I25" s="104"/>
      <c r="J25" s="105"/>
    </row>
    <row r="26" spans="1:10" x14ac:dyDescent="0.35">
      <c r="A26" s="7"/>
      <c r="B26" s="7"/>
      <c r="C26" s="7" t="s">
        <v>28</v>
      </c>
      <c r="D26" s="97">
        <v>0</v>
      </c>
      <c r="E26" s="98">
        <v>0</v>
      </c>
      <c r="F26" s="7"/>
      <c r="G26" s="100">
        <f t="shared" si="6"/>
        <v>0</v>
      </c>
      <c r="H26" s="7"/>
      <c r="I26" s="104"/>
      <c r="J26" s="105"/>
    </row>
    <row r="27" spans="1:10" x14ac:dyDescent="0.35">
      <c r="A27" s="7"/>
      <c r="B27" s="7"/>
      <c r="C27" s="7" t="s">
        <v>29</v>
      </c>
      <c r="D27" s="97">
        <v>0</v>
      </c>
      <c r="E27" s="98">
        <v>0</v>
      </c>
      <c r="F27" s="7"/>
      <c r="G27" s="100">
        <f t="shared" si="6"/>
        <v>0</v>
      </c>
      <c r="H27" s="7"/>
      <c r="I27" s="104"/>
      <c r="J27" s="105"/>
    </row>
    <row r="28" spans="1:10" x14ac:dyDescent="0.35">
      <c r="A28" s="7"/>
      <c r="B28" s="7"/>
      <c r="C28" s="7" t="s">
        <v>30</v>
      </c>
      <c r="D28" s="97">
        <v>0</v>
      </c>
      <c r="E28" s="98">
        <v>0</v>
      </c>
      <c r="F28" s="7"/>
      <c r="G28" s="100">
        <f t="shared" si="6"/>
        <v>0</v>
      </c>
      <c r="H28" s="7"/>
      <c r="I28" s="104"/>
      <c r="J28" s="105"/>
    </row>
    <row r="29" spans="1:10" x14ac:dyDescent="0.35">
      <c r="A29" s="7"/>
      <c r="B29" s="7"/>
      <c r="C29" s="7"/>
      <c r="D29" s="86"/>
      <c r="E29" s="87"/>
      <c r="F29" s="7"/>
      <c r="G29" s="96"/>
      <c r="H29" s="7"/>
      <c r="I29" s="95"/>
      <c r="J29" s="96"/>
    </row>
    <row r="30" spans="1:10" x14ac:dyDescent="0.35">
      <c r="A30" s="7" t="s">
        <v>31</v>
      </c>
      <c r="B30" s="7"/>
      <c r="C30" s="7"/>
      <c r="D30" s="86"/>
      <c r="E30" s="87"/>
      <c r="F30" s="7"/>
      <c r="G30" s="96"/>
      <c r="H30" s="7"/>
      <c r="I30" s="95"/>
      <c r="J30" s="96"/>
    </row>
    <row r="31" spans="1:10" x14ac:dyDescent="0.35">
      <c r="A31" s="7"/>
      <c r="B31" s="7"/>
      <c r="C31" s="7" t="s">
        <v>32</v>
      </c>
      <c r="D31" s="97">
        <v>0</v>
      </c>
      <c r="E31" s="98">
        <v>0</v>
      </c>
      <c r="F31" s="7"/>
      <c r="G31" s="100">
        <f t="shared" ref="G31:G37" si="7">D31*E31</f>
        <v>0</v>
      </c>
      <c r="H31" s="7"/>
      <c r="I31" s="95">
        <v>0</v>
      </c>
      <c r="J31" s="100">
        <f t="shared" ref="J31:J37" si="8">G31*I31</f>
        <v>0</v>
      </c>
    </row>
    <row r="32" spans="1:10" x14ac:dyDescent="0.35">
      <c r="A32" s="7"/>
      <c r="B32" s="7"/>
      <c r="C32" s="7" t="s">
        <v>33</v>
      </c>
      <c r="D32" s="97">
        <v>0</v>
      </c>
      <c r="E32" s="98">
        <v>0</v>
      </c>
      <c r="F32" s="7"/>
      <c r="G32" s="100">
        <f t="shared" si="7"/>
        <v>0</v>
      </c>
      <c r="H32" s="7"/>
      <c r="I32" s="95">
        <v>0</v>
      </c>
      <c r="J32" s="100">
        <f t="shared" si="8"/>
        <v>0</v>
      </c>
    </row>
    <row r="33" spans="1:10" x14ac:dyDescent="0.35">
      <c r="A33" s="7"/>
      <c r="B33" s="7"/>
      <c r="C33" s="7" t="s">
        <v>34</v>
      </c>
      <c r="D33" s="97">
        <v>0</v>
      </c>
      <c r="E33" s="98">
        <v>0</v>
      </c>
      <c r="F33" s="7"/>
      <c r="G33" s="100">
        <f t="shared" si="7"/>
        <v>0</v>
      </c>
      <c r="H33" s="7"/>
      <c r="I33" s="95">
        <v>0</v>
      </c>
      <c r="J33" s="100">
        <f t="shared" si="8"/>
        <v>0</v>
      </c>
    </row>
    <row r="34" spans="1:10" x14ac:dyDescent="0.35">
      <c r="A34" s="7"/>
      <c r="B34" s="7"/>
      <c r="C34" s="7" t="s">
        <v>35</v>
      </c>
      <c r="D34" s="97">
        <v>0</v>
      </c>
      <c r="E34" s="98">
        <v>0</v>
      </c>
      <c r="F34" s="7"/>
      <c r="G34" s="100">
        <f t="shared" si="7"/>
        <v>0</v>
      </c>
      <c r="H34" s="7"/>
      <c r="I34" s="95">
        <v>0</v>
      </c>
      <c r="J34" s="100">
        <f t="shared" si="8"/>
        <v>0</v>
      </c>
    </row>
    <row r="35" spans="1:10" x14ac:dyDescent="0.35">
      <c r="A35" s="7"/>
      <c r="B35" s="7"/>
      <c r="C35" s="7" t="s">
        <v>36</v>
      </c>
      <c r="D35" s="97">
        <v>0</v>
      </c>
      <c r="E35" s="98">
        <v>0</v>
      </c>
      <c r="F35" s="7"/>
      <c r="G35" s="100">
        <f t="shared" si="7"/>
        <v>0</v>
      </c>
      <c r="H35" s="7"/>
      <c r="I35" s="95">
        <v>0</v>
      </c>
      <c r="J35" s="100">
        <f t="shared" si="8"/>
        <v>0</v>
      </c>
    </row>
    <row r="36" spans="1:10" x14ac:dyDescent="0.35">
      <c r="A36" s="7"/>
      <c r="B36" s="7"/>
      <c r="C36" s="7" t="s">
        <v>37</v>
      </c>
      <c r="D36" s="97">
        <v>0</v>
      </c>
      <c r="E36" s="98">
        <v>0</v>
      </c>
      <c r="F36" s="7"/>
      <c r="G36" s="100">
        <f t="shared" si="7"/>
        <v>0</v>
      </c>
      <c r="H36" s="7"/>
      <c r="I36" s="95">
        <v>0</v>
      </c>
      <c r="J36" s="100">
        <f t="shared" si="8"/>
        <v>0</v>
      </c>
    </row>
    <row r="37" spans="1:10" x14ac:dyDescent="0.35">
      <c r="A37" s="7"/>
      <c r="B37" s="7"/>
      <c r="C37" s="6" t="s">
        <v>38</v>
      </c>
      <c r="D37" s="97">
        <v>0</v>
      </c>
      <c r="E37" s="98">
        <v>0</v>
      </c>
      <c r="F37" s="7"/>
      <c r="G37" s="100">
        <f t="shared" si="7"/>
        <v>0</v>
      </c>
      <c r="H37" s="7"/>
      <c r="I37" s="95">
        <v>0</v>
      </c>
      <c r="J37" s="100">
        <f t="shared" si="8"/>
        <v>0</v>
      </c>
    </row>
    <row r="38" spans="1:10" x14ac:dyDescent="0.35">
      <c r="A38" s="7"/>
      <c r="B38" s="7"/>
      <c r="C38" s="7"/>
      <c r="D38" s="86"/>
      <c r="E38" s="87"/>
      <c r="F38" s="7"/>
      <c r="G38" s="96"/>
      <c r="H38" s="7"/>
      <c r="I38" s="95" t="s">
        <v>7</v>
      </c>
      <c r="J38" s="96"/>
    </row>
    <row r="39" spans="1:10" x14ac:dyDescent="0.35">
      <c r="A39" s="7" t="s">
        <v>39</v>
      </c>
      <c r="B39" s="7"/>
      <c r="C39" s="6" t="s">
        <v>40</v>
      </c>
      <c r="D39" s="86"/>
      <c r="E39" s="87"/>
      <c r="F39" s="7"/>
      <c r="G39" s="96"/>
      <c r="H39" s="7"/>
      <c r="I39" s="95"/>
      <c r="J39" s="96"/>
    </row>
    <row r="40" spans="1:10" x14ac:dyDescent="0.35">
      <c r="A40" s="7"/>
      <c r="B40" s="7"/>
      <c r="C40" s="7" t="s">
        <v>41</v>
      </c>
      <c r="D40" s="101"/>
      <c r="E40" s="102"/>
      <c r="F40" s="7"/>
      <c r="G40" s="96">
        <v>0</v>
      </c>
      <c r="H40" s="7"/>
      <c r="I40" s="99">
        <v>0</v>
      </c>
      <c r="J40" s="100">
        <f t="shared" ref="J40:J42" si="9">G40*I40</f>
        <v>0</v>
      </c>
    </row>
    <row r="41" spans="1:10" x14ac:dyDescent="0.35">
      <c r="A41" s="7"/>
      <c r="B41" s="7"/>
      <c r="C41" s="7" t="s">
        <v>42</v>
      </c>
      <c r="D41" s="101"/>
      <c r="E41" s="102"/>
      <c r="F41" s="7"/>
      <c r="G41" s="96">
        <v>0</v>
      </c>
      <c r="H41" s="7"/>
      <c r="I41" s="103">
        <v>1</v>
      </c>
      <c r="J41" s="100">
        <f t="shared" si="9"/>
        <v>0</v>
      </c>
    </row>
    <row r="42" spans="1:10" x14ac:dyDescent="0.35">
      <c r="A42" s="7"/>
      <c r="B42" s="7"/>
      <c r="C42" s="7" t="s">
        <v>43</v>
      </c>
      <c r="D42" s="101"/>
      <c r="E42" s="102"/>
      <c r="F42" s="7"/>
      <c r="G42" s="96">
        <v>0</v>
      </c>
      <c r="H42" s="7"/>
      <c r="I42" s="95">
        <v>0</v>
      </c>
      <c r="J42" s="100">
        <f t="shared" si="9"/>
        <v>0</v>
      </c>
    </row>
    <row r="43" spans="1:10" x14ac:dyDescent="0.35">
      <c r="A43" s="7"/>
      <c r="B43" s="7"/>
      <c r="C43" s="7"/>
      <c r="D43" s="86"/>
      <c r="E43" s="87"/>
      <c r="F43" s="7"/>
      <c r="G43" s="96"/>
      <c r="H43" s="7"/>
      <c r="I43" s="95" t="s">
        <v>7</v>
      </c>
      <c r="J43" s="96"/>
    </row>
    <row r="44" spans="1:10" x14ac:dyDescent="0.35">
      <c r="A44" s="7" t="s">
        <v>44</v>
      </c>
      <c r="B44" s="7"/>
      <c r="C44" s="6" t="s">
        <v>45</v>
      </c>
      <c r="D44" s="86"/>
      <c r="E44" s="87"/>
      <c r="F44" s="7"/>
      <c r="G44" s="96"/>
      <c r="H44" s="7"/>
      <c r="I44" s="95"/>
      <c r="J44" s="96"/>
    </row>
    <row r="45" spans="1:10" x14ac:dyDescent="0.35">
      <c r="A45" s="7"/>
      <c r="B45" s="7"/>
      <c r="C45" s="7" t="s">
        <v>46</v>
      </c>
      <c r="D45" s="101"/>
      <c r="E45" s="102"/>
      <c r="F45" s="7"/>
      <c r="G45" s="96">
        <v>0</v>
      </c>
      <c r="H45" s="7"/>
      <c r="I45" s="103">
        <v>1</v>
      </c>
      <c r="J45" s="100">
        <f t="shared" ref="J45:J46" si="10">G45*I45</f>
        <v>0</v>
      </c>
    </row>
    <row r="46" spans="1:10" x14ac:dyDescent="0.35">
      <c r="A46" s="7"/>
      <c r="B46" s="7"/>
      <c r="C46" s="7" t="s">
        <v>47</v>
      </c>
      <c r="D46" s="101"/>
      <c r="E46" s="102"/>
      <c r="F46" s="7"/>
      <c r="G46" s="96">
        <v>0</v>
      </c>
      <c r="H46" s="7"/>
      <c r="I46" s="95">
        <v>0</v>
      </c>
      <c r="J46" s="100">
        <f t="shared" si="10"/>
        <v>0</v>
      </c>
    </row>
    <row r="47" spans="1:10" x14ac:dyDescent="0.35">
      <c r="A47" s="7"/>
      <c r="B47" s="7"/>
      <c r="C47" s="7"/>
      <c r="D47" s="86"/>
      <c r="E47" s="87"/>
      <c r="F47" s="7"/>
      <c r="G47" s="96"/>
      <c r="H47" s="7"/>
      <c r="I47" s="95"/>
      <c r="J47" s="96"/>
    </row>
    <row r="48" spans="1:10" x14ac:dyDescent="0.35">
      <c r="A48" s="7" t="s">
        <v>48</v>
      </c>
      <c r="B48" s="7"/>
      <c r="C48" s="7" t="s">
        <v>49</v>
      </c>
      <c r="D48" s="101"/>
      <c r="E48" s="102"/>
      <c r="F48" s="7"/>
      <c r="G48" s="96">
        <v>0</v>
      </c>
      <c r="H48" s="7"/>
      <c r="I48" s="103">
        <v>1</v>
      </c>
      <c r="J48" s="100">
        <f t="shared" ref="J48:J49" si="11">G48*I48</f>
        <v>0</v>
      </c>
    </row>
    <row r="49" spans="1:10" x14ac:dyDescent="0.35">
      <c r="A49" s="7"/>
      <c r="B49" s="7"/>
      <c r="C49" s="7" t="s">
        <v>50</v>
      </c>
      <c r="D49" s="101"/>
      <c r="E49" s="102"/>
      <c r="F49" s="7"/>
      <c r="G49" s="96">
        <v>0</v>
      </c>
      <c r="H49" s="7"/>
      <c r="I49" s="95">
        <v>0</v>
      </c>
      <c r="J49" s="100">
        <f t="shared" si="11"/>
        <v>0</v>
      </c>
    </row>
    <row r="50" spans="1:10" x14ac:dyDescent="0.35">
      <c r="A50" s="7"/>
      <c r="B50" s="7"/>
      <c r="C50" s="7"/>
      <c r="D50" s="86"/>
      <c r="E50" s="87"/>
      <c r="F50" s="7"/>
      <c r="G50" s="96"/>
      <c r="H50" s="7"/>
      <c r="I50" s="95"/>
      <c r="J50" s="96"/>
    </row>
    <row r="51" spans="1:10" x14ac:dyDescent="0.35">
      <c r="A51" s="7" t="s">
        <v>51</v>
      </c>
      <c r="B51" s="7"/>
      <c r="C51" s="7" t="s">
        <v>52</v>
      </c>
      <c r="D51" s="97">
        <v>0</v>
      </c>
      <c r="E51" s="98">
        <v>0</v>
      </c>
      <c r="F51" s="7"/>
      <c r="G51" s="100">
        <f t="shared" ref="G51:G52" si="12">D51*E51</f>
        <v>0</v>
      </c>
      <c r="H51" s="7"/>
      <c r="I51" s="95"/>
      <c r="J51" s="96"/>
    </row>
    <row r="52" spans="1:10" x14ac:dyDescent="0.35">
      <c r="A52" s="7"/>
      <c r="B52" s="7"/>
      <c r="C52" s="7" t="s">
        <v>53</v>
      </c>
      <c r="D52" s="97">
        <v>0</v>
      </c>
      <c r="E52" s="98">
        <v>0</v>
      </c>
      <c r="F52" s="7"/>
      <c r="G52" s="100">
        <f t="shared" si="12"/>
        <v>0</v>
      </c>
      <c r="H52" s="7"/>
      <c r="I52" s="95">
        <v>0</v>
      </c>
      <c r="J52" s="100">
        <f t="shared" ref="J52" si="13">G52*I52</f>
        <v>0</v>
      </c>
    </row>
    <row r="53" spans="1:10" x14ac:dyDescent="0.35">
      <c r="A53" s="7"/>
      <c r="B53" s="7"/>
      <c r="C53" s="7"/>
      <c r="D53" s="86"/>
      <c r="E53" s="87"/>
      <c r="F53" s="7"/>
      <c r="G53" s="96"/>
      <c r="H53" s="7"/>
      <c r="I53" s="95"/>
      <c r="J53" s="96"/>
    </row>
    <row r="54" spans="1:10" x14ac:dyDescent="0.35">
      <c r="A54" s="7" t="s">
        <v>54</v>
      </c>
      <c r="B54" s="7"/>
      <c r="C54" s="7" t="s">
        <v>55</v>
      </c>
      <c r="D54" s="97">
        <v>0</v>
      </c>
      <c r="E54" s="98">
        <v>0</v>
      </c>
      <c r="F54" s="7"/>
      <c r="G54" s="100">
        <f t="shared" ref="G54:G56" si="14">D54*E54</f>
        <v>0</v>
      </c>
      <c r="H54" s="7"/>
      <c r="I54" s="95">
        <v>0</v>
      </c>
      <c r="J54" s="100">
        <f t="shared" ref="J54:J56" si="15">G54*I54</f>
        <v>0</v>
      </c>
    </row>
    <row r="55" spans="1:10" x14ac:dyDescent="0.35">
      <c r="A55" s="7" t="s">
        <v>7</v>
      </c>
      <c r="B55" s="7"/>
      <c r="C55" s="7" t="s">
        <v>56</v>
      </c>
      <c r="D55" s="97">
        <v>0</v>
      </c>
      <c r="E55" s="98">
        <v>0</v>
      </c>
      <c r="F55" s="7"/>
      <c r="G55" s="100">
        <f t="shared" si="14"/>
        <v>0</v>
      </c>
      <c r="H55" s="7"/>
      <c r="I55" s="95">
        <v>0</v>
      </c>
      <c r="J55" s="100">
        <f t="shared" si="15"/>
        <v>0</v>
      </c>
    </row>
    <row r="56" spans="1:10" x14ac:dyDescent="0.35">
      <c r="A56" s="7" t="s">
        <v>7</v>
      </c>
      <c r="B56" s="7"/>
      <c r="C56" s="7" t="s">
        <v>57</v>
      </c>
      <c r="D56" s="97">
        <v>0</v>
      </c>
      <c r="E56" s="98">
        <v>0</v>
      </c>
      <c r="F56" s="7"/>
      <c r="G56" s="100">
        <f t="shared" si="14"/>
        <v>0</v>
      </c>
      <c r="H56" s="7"/>
      <c r="I56" s="95">
        <v>0</v>
      </c>
      <c r="J56" s="100">
        <f t="shared" si="15"/>
        <v>0</v>
      </c>
    </row>
    <row r="57" spans="1:10" x14ac:dyDescent="0.35">
      <c r="A57" s="7"/>
      <c r="B57" s="7"/>
      <c r="C57" s="7"/>
      <c r="D57" s="86"/>
      <c r="E57" s="87"/>
      <c r="F57" s="7"/>
      <c r="G57" s="96"/>
      <c r="H57" s="7"/>
      <c r="I57" s="95"/>
      <c r="J57" s="96"/>
    </row>
    <row r="58" spans="1:10" x14ac:dyDescent="0.35">
      <c r="A58" s="7" t="s">
        <v>58</v>
      </c>
      <c r="B58" s="7"/>
      <c r="C58" s="7" t="s">
        <v>59</v>
      </c>
      <c r="D58" s="97">
        <v>0</v>
      </c>
      <c r="E58" s="98">
        <v>0</v>
      </c>
      <c r="F58" s="7"/>
      <c r="G58" s="100">
        <f t="shared" ref="G58:G59" si="16">D58*E58</f>
        <v>0</v>
      </c>
      <c r="H58" s="7"/>
      <c r="I58" s="95">
        <v>0</v>
      </c>
      <c r="J58" s="100">
        <f t="shared" ref="J58:J61" si="17">G58*I58</f>
        <v>0</v>
      </c>
    </row>
    <row r="59" spans="1:10" x14ac:dyDescent="0.35">
      <c r="A59" s="7"/>
      <c r="B59" s="7"/>
      <c r="C59" s="7" t="s">
        <v>60</v>
      </c>
      <c r="D59" s="97">
        <v>0</v>
      </c>
      <c r="E59" s="98">
        <v>0</v>
      </c>
      <c r="F59" s="7"/>
      <c r="G59" s="100">
        <f t="shared" si="16"/>
        <v>0</v>
      </c>
      <c r="H59" s="7"/>
      <c r="I59" s="95">
        <v>0</v>
      </c>
      <c r="J59" s="100">
        <f t="shared" si="17"/>
        <v>0</v>
      </c>
    </row>
    <row r="60" spans="1:10" x14ac:dyDescent="0.35">
      <c r="A60" s="7"/>
      <c r="B60" s="7"/>
      <c r="C60" s="7" t="s">
        <v>61</v>
      </c>
      <c r="D60" s="106" t="s">
        <v>7</v>
      </c>
      <c r="E60" s="107" t="s">
        <v>7</v>
      </c>
      <c r="F60" s="7"/>
      <c r="G60" s="96">
        <v>0</v>
      </c>
      <c r="H60" s="7"/>
      <c r="I60" s="95">
        <v>0</v>
      </c>
      <c r="J60" s="100">
        <f t="shared" si="17"/>
        <v>0</v>
      </c>
    </row>
    <row r="61" spans="1:10" x14ac:dyDescent="0.35">
      <c r="A61" s="7"/>
      <c r="B61" s="7"/>
      <c r="C61" s="7" t="s">
        <v>62</v>
      </c>
      <c r="D61" s="106" t="s">
        <v>7</v>
      </c>
      <c r="E61" s="107" t="s">
        <v>7</v>
      </c>
      <c r="F61" s="7"/>
      <c r="G61" s="96">
        <v>0</v>
      </c>
      <c r="H61" s="7"/>
      <c r="I61" s="95">
        <v>0</v>
      </c>
      <c r="J61" s="100">
        <f t="shared" si="17"/>
        <v>0</v>
      </c>
    </row>
    <row r="62" spans="1:10" x14ac:dyDescent="0.35">
      <c r="A62" s="7"/>
      <c r="B62" s="7"/>
      <c r="C62" s="7"/>
      <c r="D62" s="86"/>
      <c r="E62" s="87"/>
      <c r="F62" s="7"/>
      <c r="G62" s="96"/>
      <c r="H62" s="7"/>
      <c r="I62" s="87"/>
      <c r="J62" s="96"/>
    </row>
    <row r="63" spans="1:10" x14ac:dyDescent="0.35">
      <c r="A63" s="7"/>
      <c r="B63" s="7"/>
      <c r="C63" s="7" t="s">
        <v>63</v>
      </c>
      <c r="D63" s="86"/>
      <c r="E63" s="87"/>
      <c r="F63" s="7"/>
      <c r="G63" s="100">
        <f>SUM(G5:G61)</f>
        <v>0</v>
      </c>
      <c r="H63" s="7"/>
      <c r="I63" s="87" t="s">
        <v>7</v>
      </c>
      <c r="J63" s="100">
        <f>SUM(J5:J61)</f>
        <v>0</v>
      </c>
    </row>
    <row r="64" spans="1:10" x14ac:dyDescent="0.35">
      <c r="A64" s="89"/>
      <c r="B64" s="89"/>
      <c r="C64" s="89"/>
      <c r="D64" s="90"/>
      <c r="E64" s="91"/>
      <c r="F64" s="89"/>
      <c r="G64" s="91"/>
      <c r="H64" s="89"/>
      <c r="I64" s="91"/>
      <c r="J64" s="91"/>
    </row>
    <row r="65" spans="1:10" x14ac:dyDescent="0.35">
      <c r="A65" s="7"/>
      <c r="B65" s="7"/>
      <c r="C65" s="7"/>
      <c r="D65" s="86"/>
      <c r="E65" s="87"/>
      <c r="F65" s="7"/>
      <c r="G65" s="87"/>
      <c r="H65" s="7"/>
      <c r="I65" s="87"/>
      <c r="J65" s="87"/>
    </row>
    <row r="66" spans="1:10" x14ac:dyDescent="0.35">
      <c r="A66" s="7" t="s">
        <v>64</v>
      </c>
      <c r="B66" s="7"/>
      <c r="C66" s="7"/>
      <c r="D66" s="86"/>
      <c r="E66" s="87"/>
      <c r="F66" s="7"/>
      <c r="G66" s="87"/>
      <c r="H66" s="7"/>
      <c r="I66" s="87"/>
      <c r="J66" s="87"/>
    </row>
    <row r="67" spans="1:10" x14ac:dyDescent="0.35">
      <c r="A67" s="7"/>
      <c r="B67" s="7"/>
      <c r="C67" s="7"/>
      <c r="D67" s="86"/>
      <c r="E67" s="87"/>
      <c r="F67" s="7"/>
      <c r="G67" s="87"/>
      <c r="H67" s="7"/>
      <c r="I67" s="87"/>
      <c r="J67" s="87"/>
    </row>
    <row r="68" spans="1:10" x14ac:dyDescent="0.35">
      <c r="A68" s="7" t="s">
        <v>65</v>
      </c>
      <c r="B68" s="7"/>
      <c r="C68" s="7" t="s">
        <v>66</v>
      </c>
      <c r="D68" s="86"/>
      <c r="E68" s="87"/>
      <c r="F68" s="7"/>
      <c r="G68" s="96">
        <v>0</v>
      </c>
      <c r="H68" s="7"/>
      <c r="I68" s="102"/>
      <c r="J68" s="102"/>
    </row>
    <row r="69" spans="1:10" x14ac:dyDescent="0.35">
      <c r="A69" s="7"/>
      <c r="B69" s="7"/>
      <c r="C69" s="7" t="s">
        <v>67</v>
      </c>
      <c r="D69" s="86"/>
      <c r="E69" s="87"/>
      <c r="F69" s="7"/>
      <c r="G69" s="96">
        <v>0</v>
      </c>
      <c r="H69" s="7"/>
      <c r="I69" s="102"/>
      <c r="J69" s="102"/>
    </row>
    <row r="70" spans="1:10" x14ac:dyDescent="0.35">
      <c r="A70" s="7"/>
      <c r="B70" s="7"/>
      <c r="C70" s="7" t="s">
        <v>68</v>
      </c>
      <c r="D70" s="97">
        <v>0</v>
      </c>
      <c r="E70" s="98">
        <v>0</v>
      </c>
      <c r="F70" s="7"/>
      <c r="G70" s="100">
        <f t="shared" ref="G70:G71" si="18">D70*E70</f>
        <v>0</v>
      </c>
      <c r="H70" s="7"/>
      <c r="I70" s="95">
        <v>0</v>
      </c>
      <c r="J70" s="100">
        <f t="shared" ref="J70:J71" si="19">G70*I70</f>
        <v>0</v>
      </c>
    </row>
    <row r="71" spans="1:10" x14ac:dyDescent="0.35">
      <c r="A71" s="7"/>
      <c r="B71" s="7"/>
      <c r="C71" s="7" t="s">
        <v>69</v>
      </c>
      <c r="D71" s="97">
        <v>0</v>
      </c>
      <c r="E71" s="98">
        <v>0</v>
      </c>
      <c r="F71" s="7"/>
      <c r="G71" s="100">
        <f t="shared" si="18"/>
        <v>0</v>
      </c>
      <c r="H71" s="7"/>
      <c r="I71" s="95">
        <v>0</v>
      </c>
      <c r="J71" s="100">
        <f t="shared" si="19"/>
        <v>0</v>
      </c>
    </row>
    <row r="72" spans="1:10" x14ac:dyDescent="0.35">
      <c r="A72" s="7"/>
      <c r="B72" s="7"/>
      <c r="C72" s="7" t="s">
        <v>70</v>
      </c>
      <c r="D72" s="86"/>
      <c r="E72" s="87"/>
      <c r="F72" s="7"/>
      <c r="G72" s="87">
        <v>0</v>
      </c>
      <c r="H72" s="7"/>
      <c r="I72" s="102"/>
      <c r="J72" s="102"/>
    </row>
    <row r="73" spans="1:10" x14ac:dyDescent="0.35">
      <c r="A73" s="7"/>
      <c r="B73" s="7"/>
      <c r="C73" s="7" t="s">
        <v>7</v>
      </c>
      <c r="D73" s="86"/>
      <c r="E73" s="87"/>
      <c r="F73" s="7"/>
      <c r="G73" s="87"/>
      <c r="H73" s="7"/>
      <c r="I73" s="87"/>
      <c r="J73" s="87"/>
    </row>
    <row r="74" spans="1:10" x14ac:dyDescent="0.35">
      <c r="A74" s="7"/>
      <c r="B74" s="7"/>
      <c r="C74" s="7"/>
      <c r="D74" s="86"/>
      <c r="E74" s="87"/>
      <c r="F74" s="7"/>
      <c r="G74" s="87"/>
      <c r="H74" s="7"/>
      <c r="I74" s="87"/>
      <c r="J74" s="87"/>
    </row>
    <row r="75" spans="1:10" x14ac:dyDescent="0.35">
      <c r="A75" s="7" t="s">
        <v>71</v>
      </c>
      <c r="B75" s="7"/>
      <c r="C75" s="7" t="s">
        <v>72</v>
      </c>
      <c r="D75" s="97">
        <v>0</v>
      </c>
      <c r="E75" s="98">
        <v>0</v>
      </c>
      <c r="F75" s="7"/>
      <c r="G75" s="100">
        <f t="shared" ref="G75" si="20">D75*E75</f>
        <v>0</v>
      </c>
      <c r="H75" s="7"/>
      <c r="I75" s="95">
        <v>0</v>
      </c>
      <c r="J75" s="100">
        <f t="shared" ref="J75" si="21">G75*I75</f>
        <v>0</v>
      </c>
    </row>
    <row r="76" spans="1:10" x14ac:dyDescent="0.35">
      <c r="A76" s="7"/>
      <c r="B76" s="7"/>
      <c r="C76" s="7"/>
      <c r="D76" s="86"/>
      <c r="E76" s="87"/>
      <c r="F76" s="7"/>
      <c r="G76" s="87"/>
      <c r="H76" s="7"/>
      <c r="I76" s="87"/>
      <c r="J76" s="87"/>
    </row>
    <row r="77" spans="1:10" x14ac:dyDescent="0.35">
      <c r="A77" s="7" t="s">
        <v>73</v>
      </c>
      <c r="B77" s="7"/>
      <c r="C77" s="6" t="s">
        <v>74</v>
      </c>
      <c r="D77" s="86"/>
      <c r="E77" s="87"/>
      <c r="F77" s="7"/>
      <c r="G77" s="87"/>
      <c r="H77" s="7"/>
      <c r="I77" s="87"/>
      <c r="J77" s="87"/>
    </row>
    <row r="78" spans="1:10" x14ac:dyDescent="0.35">
      <c r="A78" s="7"/>
      <c r="B78" s="7"/>
      <c r="C78" s="7" t="s">
        <v>75</v>
      </c>
      <c r="D78" s="97">
        <v>0</v>
      </c>
      <c r="E78" s="98">
        <v>0</v>
      </c>
      <c r="F78" s="7"/>
      <c r="G78" s="100">
        <f t="shared" ref="G78:G80" si="22">D78*E78</f>
        <v>0</v>
      </c>
      <c r="H78" s="7"/>
      <c r="I78" s="102"/>
      <c r="J78" s="102"/>
    </row>
    <row r="79" spans="1:10" x14ac:dyDescent="0.35">
      <c r="A79" s="7"/>
      <c r="B79" s="7"/>
      <c r="C79" s="7" t="s">
        <v>76</v>
      </c>
      <c r="D79" s="97">
        <v>0</v>
      </c>
      <c r="E79" s="98">
        <v>0</v>
      </c>
      <c r="F79" s="7"/>
      <c r="G79" s="100">
        <f t="shared" si="22"/>
        <v>0</v>
      </c>
      <c r="H79" s="7"/>
      <c r="I79" s="102"/>
      <c r="J79" s="102"/>
    </row>
    <row r="80" spans="1:10" x14ac:dyDescent="0.35">
      <c r="A80" s="7"/>
      <c r="B80" s="7"/>
      <c r="C80" s="7" t="s">
        <v>77</v>
      </c>
      <c r="D80" s="97">
        <v>0</v>
      </c>
      <c r="E80" s="98">
        <v>0</v>
      </c>
      <c r="F80" s="7"/>
      <c r="G80" s="100">
        <f t="shared" si="22"/>
        <v>0</v>
      </c>
      <c r="H80" s="7"/>
      <c r="I80" s="102"/>
      <c r="J80" s="102"/>
    </row>
    <row r="81" spans="1:10" x14ac:dyDescent="0.35">
      <c r="A81" s="7"/>
      <c r="B81" s="7"/>
      <c r="C81" s="7"/>
      <c r="D81" s="86"/>
      <c r="E81" s="87"/>
      <c r="F81" s="7"/>
      <c r="G81" s="87"/>
      <c r="H81" s="7"/>
      <c r="I81" s="87"/>
      <c r="J81" s="87"/>
    </row>
    <row r="82" spans="1:10" x14ac:dyDescent="0.35">
      <c r="A82" s="7"/>
      <c r="B82" s="7"/>
      <c r="C82" s="7" t="s">
        <v>78</v>
      </c>
      <c r="D82" s="97">
        <v>0</v>
      </c>
      <c r="E82" s="98">
        <v>0</v>
      </c>
      <c r="F82" s="7"/>
      <c r="G82" s="100">
        <f t="shared" ref="G82:G85" si="23">D82*E82</f>
        <v>0</v>
      </c>
      <c r="H82" s="7"/>
      <c r="I82" s="95">
        <v>0</v>
      </c>
      <c r="J82" s="100">
        <f t="shared" ref="J82:J85" si="24">G82*I82</f>
        <v>0</v>
      </c>
    </row>
    <row r="83" spans="1:10" x14ac:dyDescent="0.35">
      <c r="A83" s="7"/>
      <c r="B83" s="7"/>
      <c r="C83" s="7" t="s">
        <v>79</v>
      </c>
      <c r="D83" s="97">
        <v>0</v>
      </c>
      <c r="E83" s="98">
        <v>0</v>
      </c>
      <c r="F83" s="7"/>
      <c r="G83" s="100">
        <f t="shared" si="23"/>
        <v>0</v>
      </c>
      <c r="H83" s="7"/>
      <c r="I83" s="95">
        <v>0</v>
      </c>
      <c r="J83" s="100">
        <f t="shared" si="24"/>
        <v>0</v>
      </c>
    </row>
    <row r="84" spans="1:10" x14ac:dyDescent="0.35">
      <c r="A84" s="7"/>
      <c r="B84" s="7"/>
      <c r="C84" s="7" t="s">
        <v>80</v>
      </c>
      <c r="D84" s="97">
        <v>0</v>
      </c>
      <c r="E84" s="98">
        <v>0</v>
      </c>
      <c r="F84" s="7"/>
      <c r="G84" s="100">
        <f t="shared" si="23"/>
        <v>0</v>
      </c>
      <c r="H84" s="7"/>
      <c r="I84" s="95">
        <v>0</v>
      </c>
      <c r="J84" s="100">
        <f t="shared" si="24"/>
        <v>0</v>
      </c>
    </row>
    <row r="85" spans="1:10" x14ac:dyDescent="0.35">
      <c r="A85" s="7"/>
      <c r="B85" s="7"/>
      <c r="C85" s="7" t="s">
        <v>81</v>
      </c>
      <c r="D85" s="97">
        <v>0</v>
      </c>
      <c r="E85" s="98">
        <v>0</v>
      </c>
      <c r="F85" s="7"/>
      <c r="G85" s="100">
        <f t="shared" si="23"/>
        <v>0</v>
      </c>
      <c r="H85" s="7"/>
      <c r="I85" s="95">
        <v>1</v>
      </c>
      <c r="J85" s="100">
        <f t="shared" si="24"/>
        <v>0</v>
      </c>
    </row>
    <row r="86" spans="1:10" x14ac:dyDescent="0.35">
      <c r="A86" s="7"/>
      <c r="B86" s="7"/>
      <c r="C86" s="7"/>
      <c r="D86" s="86"/>
      <c r="E86" s="87"/>
      <c r="F86" s="7"/>
      <c r="G86" s="87"/>
      <c r="H86" s="7"/>
      <c r="I86" s="87"/>
      <c r="J86" s="87"/>
    </row>
    <row r="87" spans="1:10" x14ac:dyDescent="0.35">
      <c r="A87" s="7"/>
      <c r="B87" s="7"/>
      <c r="C87" s="7" t="s">
        <v>82</v>
      </c>
      <c r="D87" s="97">
        <v>0</v>
      </c>
      <c r="E87" s="98">
        <v>0</v>
      </c>
      <c r="F87" s="7"/>
      <c r="G87" s="100">
        <f t="shared" ref="G87:G89" si="25">D87*E87</f>
        <v>0</v>
      </c>
      <c r="H87" s="7"/>
      <c r="I87" s="102"/>
      <c r="J87" s="102"/>
    </row>
    <row r="88" spans="1:10" x14ac:dyDescent="0.35">
      <c r="A88" s="7"/>
      <c r="B88" s="7"/>
      <c r="C88" s="7" t="s">
        <v>83</v>
      </c>
      <c r="D88" s="97">
        <v>0</v>
      </c>
      <c r="E88" s="98">
        <v>0</v>
      </c>
      <c r="F88" s="7"/>
      <c r="G88" s="100">
        <f t="shared" si="25"/>
        <v>0</v>
      </c>
      <c r="H88" s="7"/>
      <c r="I88" s="102"/>
      <c r="J88" s="102"/>
    </row>
    <row r="89" spans="1:10" x14ac:dyDescent="0.35">
      <c r="A89" s="7"/>
      <c r="B89" s="7"/>
      <c r="C89" s="7" t="s">
        <v>84</v>
      </c>
      <c r="D89" s="97">
        <v>0</v>
      </c>
      <c r="E89" s="98">
        <v>0</v>
      </c>
      <c r="F89" s="7"/>
      <c r="G89" s="100">
        <f t="shared" si="25"/>
        <v>0</v>
      </c>
      <c r="H89" s="7"/>
      <c r="I89" s="102"/>
      <c r="J89" s="102"/>
    </row>
    <row r="90" spans="1:10" x14ac:dyDescent="0.35">
      <c r="A90" s="7"/>
      <c r="B90" s="7"/>
      <c r="C90" s="7"/>
      <c r="D90" s="86"/>
      <c r="E90" s="87"/>
      <c r="F90" s="7"/>
      <c r="G90" s="87"/>
      <c r="H90" s="7"/>
      <c r="I90" s="87"/>
      <c r="J90" s="87"/>
    </row>
    <row r="91" spans="1:10" x14ac:dyDescent="0.35">
      <c r="A91" s="7" t="s">
        <v>85</v>
      </c>
      <c r="B91" s="7"/>
      <c r="C91" s="7" t="s">
        <v>86</v>
      </c>
      <c r="D91" s="97">
        <v>0</v>
      </c>
      <c r="E91" s="98">
        <v>0</v>
      </c>
      <c r="F91" s="7"/>
      <c r="G91" s="100">
        <f t="shared" ref="G91:G104" si="26">D91*E91</f>
        <v>0</v>
      </c>
      <c r="H91" s="7"/>
      <c r="I91" s="95">
        <v>0</v>
      </c>
      <c r="J91" s="100">
        <f t="shared" ref="J91:J96" si="27">G91*I91</f>
        <v>0</v>
      </c>
    </row>
    <row r="92" spans="1:10" x14ac:dyDescent="0.35">
      <c r="A92" s="7"/>
      <c r="B92" s="7"/>
      <c r="C92" s="7" t="s">
        <v>87</v>
      </c>
      <c r="D92" s="97">
        <v>0</v>
      </c>
      <c r="E92" s="98">
        <v>0</v>
      </c>
      <c r="F92" s="7"/>
      <c r="G92" s="100">
        <f t="shared" si="26"/>
        <v>0</v>
      </c>
      <c r="H92" s="7"/>
      <c r="I92" s="95">
        <v>0</v>
      </c>
      <c r="J92" s="100">
        <f t="shared" si="27"/>
        <v>0</v>
      </c>
    </row>
    <row r="93" spans="1:10" ht="28" customHeight="1" x14ac:dyDescent="0.35">
      <c r="A93" s="7"/>
      <c r="B93" s="7"/>
      <c r="C93" s="92" t="s">
        <v>88</v>
      </c>
      <c r="D93" s="97">
        <v>0</v>
      </c>
      <c r="E93" s="98">
        <v>0</v>
      </c>
      <c r="F93" s="7"/>
      <c r="G93" s="100">
        <f t="shared" si="26"/>
        <v>0</v>
      </c>
      <c r="H93" s="7"/>
      <c r="I93" s="95">
        <v>0</v>
      </c>
      <c r="J93" s="100">
        <f t="shared" si="27"/>
        <v>0</v>
      </c>
    </row>
    <row r="94" spans="1:10" x14ac:dyDescent="0.35">
      <c r="A94" s="7"/>
      <c r="B94" s="7"/>
      <c r="C94" s="7" t="s">
        <v>89</v>
      </c>
      <c r="D94" s="97">
        <v>0</v>
      </c>
      <c r="E94" s="98">
        <v>0</v>
      </c>
      <c r="F94" s="7"/>
      <c r="G94" s="100">
        <f t="shared" si="26"/>
        <v>0</v>
      </c>
      <c r="H94" s="7"/>
      <c r="I94" s="95">
        <v>0</v>
      </c>
      <c r="J94" s="100">
        <f t="shared" si="27"/>
        <v>0</v>
      </c>
    </row>
    <row r="95" spans="1:10" x14ac:dyDescent="0.35">
      <c r="A95" s="7"/>
      <c r="B95" s="7"/>
      <c r="C95" s="7" t="s">
        <v>90</v>
      </c>
      <c r="D95" s="97">
        <v>0</v>
      </c>
      <c r="E95" s="98">
        <v>0</v>
      </c>
      <c r="F95" s="7"/>
      <c r="G95" s="100">
        <f t="shared" si="26"/>
        <v>0</v>
      </c>
      <c r="H95" s="7"/>
      <c r="I95" s="95">
        <v>1</v>
      </c>
      <c r="J95" s="100">
        <f t="shared" si="27"/>
        <v>0</v>
      </c>
    </row>
    <row r="96" spans="1:10" x14ac:dyDescent="0.35">
      <c r="A96" s="7"/>
      <c r="B96" s="7"/>
      <c r="C96" s="7" t="s">
        <v>91</v>
      </c>
      <c r="D96" s="97">
        <v>0</v>
      </c>
      <c r="E96" s="98">
        <v>0</v>
      </c>
      <c r="F96" s="7"/>
      <c r="G96" s="100">
        <f t="shared" si="26"/>
        <v>0</v>
      </c>
      <c r="H96" s="7"/>
      <c r="I96" s="95">
        <v>0</v>
      </c>
      <c r="J96" s="100">
        <f t="shared" si="27"/>
        <v>0</v>
      </c>
    </row>
    <row r="97" spans="1:10" x14ac:dyDescent="0.35">
      <c r="A97" s="7"/>
      <c r="B97" s="7"/>
      <c r="C97" s="7"/>
      <c r="D97" s="86"/>
      <c r="E97" s="87"/>
      <c r="F97" s="7"/>
      <c r="G97" s="87"/>
      <c r="H97" s="7"/>
      <c r="I97" s="87"/>
      <c r="J97" s="87"/>
    </row>
    <row r="98" spans="1:10" x14ac:dyDescent="0.35">
      <c r="A98" s="7" t="s">
        <v>92</v>
      </c>
      <c r="B98" s="7"/>
      <c r="C98" s="7" t="s">
        <v>93</v>
      </c>
      <c r="D98" s="86"/>
      <c r="E98" s="87"/>
      <c r="F98" s="7"/>
      <c r="G98" s="87">
        <v>0</v>
      </c>
      <c r="H98" s="7"/>
      <c r="I98" s="102"/>
      <c r="J98" s="102"/>
    </row>
    <row r="99" spans="1:10" x14ac:dyDescent="0.35">
      <c r="A99" s="7"/>
      <c r="B99" s="7"/>
      <c r="C99" s="7" t="s">
        <v>94</v>
      </c>
      <c r="D99" s="86"/>
      <c r="E99" s="87"/>
      <c r="F99" s="7"/>
      <c r="G99" s="87">
        <v>0</v>
      </c>
      <c r="H99" s="7"/>
      <c r="I99" s="102"/>
      <c r="J99" s="102"/>
    </row>
    <row r="100" spans="1:10" x14ac:dyDescent="0.35">
      <c r="A100" s="7"/>
      <c r="B100" s="7"/>
      <c r="C100" s="7" t="s">
        <v>95</v>
      </c>
      <c r="D100" s="97">
        <v>0</v>
      </c>
      <c r="E100" s="98">
        <v>0</v>
      </c>
      <c r="F100" s="7"/>
      <c r="G100" s="100">
        <f t="shared" ref="G100" si="28">D100*E100</f>
        <v>0</v>
      </c>
      <c r="H100" s="7"/>
      <c r="I100" s="95">
        <v>1</v>
      </c>
      <c r="J100" s="100">
        <f t="shared" ref="J100:J102" si="29">G100*I100</f>
        <v>0</v>
      </c>
    </row>
    <row r="101" spans="1:10" x14ac:dyDescent="0.35">
      <c r="A101" s="7"/>
      <c r="B101" s="7"/>
      <c r="C101" s="7" t="s">
        <v>96</v>
      </c>
      <c r="D101" s="86"/>
      <c r="E101" s="87"/>
      <c r="F101" s="7"/>
      <c r="G101" s="87">
        <v>0</v>
      </c>
      <c r="H101" s="7"/>
      <c r="I101" s="95">
        <v>0</v>
      </c>
      <c r="J101" s="100">
        <f t="shared" si="29"/>
        <v>0</v>
      </c>
    </row>
    <row r="102" spans="1:10" x14ac:dyDescent="0.35">
      <c r="A102" s="7"/>
      <c r="B102" s="7"/>
      <c r="C102" s="7" t="s">
        <v>97</v>
      </c>
      <c r="D102" s="86"/>
      <c r="E102" s="87"/>
      <c r="F102" s="7"/>
      <c r="G102" s="87">
        <v>0</v>
      </c>
      <c r="H102" s="7"/>
      <c r="I102" s="95">
        <v>0</v>
      </c>
      <c r="J102" s="100">
        <f t="shared" si="29"/>
        <v>0</v>
      </c>
    </row>
    <row r="103" spans="1:10" x14ac:dyDescent="0.35">
      <c r="A103" s="7"/>
      <c r="B103" s="7"/>
      <c r="C103" s="7" t="s">
        <v>98</v>
      </c>
      <c r="D103" s="86"/>
      <c r="E103" s="87"/>
      <c r="F103" s="7"/>
      <c r="G103" s="87">
        <v>0</v>
      </c>
      <c r="H103" s="7"/>
      <c r="I103" s="95">
        <v>0</v>
      </c>
      <c r="J103" s="100">
        <f t="shared" ref="J103:J105" si="30">G103*I103</f>
        <v>0</v>
      </c>
    </row>
    <row r="104" spans="1:10" x14ac:dyDescent="0.35">
      <c r="A104" s="7"/>
      <c r="B104" s="7"/>
      <c r="C104" s="7" t="s">
        <v>99</v>
      </c>
      <c r="D104" s="86">
        <v>0</v>
      </c>
      <c r="E104" s="87">
        <v>0</v>
      </c>
      <c r="F104" s="7"/>
      <c r="G104" s="100">
        <f t="shared" si="26"/>
        <v>0</v>
      </c>
      <c r="H104" s="7"/>
      <c r="I104" s="95">
        <v>0</v>
      </c>
      <c r="J104" s="100">
        <f t="shared" si="30"/>
        <v>0</v>
      </c>
    </row>
    <row r="105" spans="1:10" x14ac:dyDescent="0.35">
      <c r="A105" s="7"/>
      <c r="B105" s="7"/>
      <c r="C105" s="7" t="s">
        <v>100</v>
      </c>
      <c r="D105" s="86"/>
      <c r="E105" s="87"/>
      <c r="F105" s="7"/>
      <c r="G105" s="87">
        <v>0</v>
      </c>
      <c r="H105" s="7"/>
      <c r="I105" s="95">
        <v>0</v>
      </c>
      <c r="J105" s="100">
        <f t="shared" si="30"/>
        <v>0</v>
      </c>
    </row>
    <row r="106" spans="1:10" x14ac:dyDescent="0.35">
      <c r="A106" s="7"/>
      <c r="B106" s="7"/>
      <c r="C106" s="7"/>
      <c r="D106" s="86"/>
      <c r="E106" s="87"/>
      <c r="F106" s="7"/>
      <c r="G106" s="87"/>
      <c r="H106" s="7"/>
      <c r="I106" s="87"/>
      <c r="J106" s="87"/>
    </row>
    <row r="107" spans="1:10" x14ac:dyDescent="0.35">
      <c r="A107" s="7" t="s">
        <v>101</v>
      </c>
      <c r="B107" s="7"/>
      <c r="C107" s="7" t="s">
        <v>102</v>
      </c>
      <c r="D107" s="86">
        <v>0</v>
      </c>
      <c r="E107" s="87">
        <v>0</v>
      </c>
      <c r="F107" s="7"/>
      <c r="G107" s="100">
        <f t="shared" ref="G107:G108" si="31">D107*E107</f>
        <v>0</v>
      </c>
      <c r="H107" s="7"/>
      <c r="I107" s="95">
        <v>0</v>
      </c>
      <c r="J107" s="100">
        <f t="shared" ref="J107:J108" si="32">G107*I107</f>
        <v>0</v>
      </c>
    </row>
    <row r="108" spans="1:10" x14ac:dyDescent="0.35">
      <c r="A108" s="7"/>
      <c r="B108" s="7"/>
      <c r="C108" s="7" t="s">
        <v>103</v>
      </c>
      <c r="D108" s="86">
        <v>0</v>
      </c>
      <c r="E108" s="87">
        <v>0</v>
      </c>
      <c r="F108" s="7"/>
      <c r="G108" s="100">
        <f t="shared" si="31"/>
        <v>0</v>
      </c>
      <c r="H108" s="7"/>
      <c r="I108" s="95">
        <v>0</v>
      </c>
      <c r="J108" s="100">
        <f t="shared" si="32"/>
        <v>0</v>
      </c>
    </row>
    <row r="109" spans="1:10" x14ac:dyDescent="0.35">
      <c r="A109" s="7"/>
      <c r="B109" s="7"/>
      <c r="C109" s="7" t="s">
        <v>104</v>
      </c>
      <c r="D109" s="86">
        <v>0</v>
      </c>
      <c r="E109" s="87">
        <v>0</v>
      </c>
      <c r="F109" s="7"/>
      <c r="G109" s="100">
        <f t="shared" ref="G109" si="33">D109*E109</f>
        <v>0</v>
      </c>
      <c r="H109" s="7"/>
      <c r="I109" s="102"/>
      <c r="J109" s="102"/>
    </row>
    <row r="110" spans="1:10" x14ac:dyDescent="0.35">
      <c r="A110" s="7"/>
      <c r="B110" s="7"/>
      <c r="C110" s="7"/>
      <c r="D110" s="86"/>
      <c r="E110" s="87"/>
      <c r="F110" s="7"/>
      <c r="G110" s="87"/>
      <c r="H110" s="7"/>
      <c r="I110" s="87"/>
      <c r="J110" s="87"/>
    </row>
    <row r="111" spans="1:10" x14ac:dyDescent="0.35">
      <c r="A111" s="7" t="s">
        <v>105</v>
      </c>
      <c r="B111" s="7"/>
      <c r="C111" s="7" t="s">
        <v>106</v>
      </c>
      <c r="D111" s="86"/>
      <c r="E111" s="87"/>
      <c r="F111" s="7"/>
      <c r="G111" s="87">
        <v>0</v>
      </c>
      <c r="H111" s="7"/>
      <c r="I111" s="102"/>
      <c r="J111" s="102"/>
    </row>
    <row r="112" spans="1:10" x14ac:dyDescent="0.35">
      <c r="A112" s="7"/>
      <c r="B112" s="7"/>
      <c r="C112" s="7" t="s">
        <v>107</v>
      </c>
      <c r="D112" s="86"/>
      <c r="E112" s="87"/>
      <c r="F112" s="7"/>
      <c r="G112" s="87">
        <v>0</v>
      </c>
      <c r="H112" s="7"/>
      <c r="I112" s="102"/>
      <c r="J112" s="102"/>
    </row>
    <row r="113" spans="1:10" x14ac:dyDescent="0.35">
      <c r="A113" s="7"/>
      <c r="B113" s="7"/>
      <c r="C113" s="7" t="s">
        <v>108</v>
      </c>
      <c r="D113" s="86"/>
      <c r="E113" s="87"/>
      <c r="F113" s="7"/>
      <c r="G113" s="87">
        <v>0</v>
      </c>
      <c r="H113" s="7"/>
      <c r="I113" s="102"/>
      <c r="J113" s="102"/>
    </row>
    <row r="114" spans="1:10" x14ac:dyDescent="0.35">
      <c r="A114" s="7"/>
      <c r="B114" s="7"/>
      <c r="C114" s="7" t="s">
        <v>109</v>
      </c>
      <c r="D114" s="86"/>
      <c r="E114" s="87"/>
      <c r="F114" s="7"/>
      <c r="G114" s="87">
        <v>0</v>
      </c>
      <c r="H114" s="7"/>
      <c r="I114" s="95">
        <v>0</v>
      </c>
      <c r="J114" s="100">
        <f t="shared" ref="J114" si="34">G114*I114</f>
        <v>0</v>
      </c>
    </row>
    <row r="115" spans="1:10" x14ac:dyDescent="0.35">
      <c r="A115" s="7"/>
      <c r="B115" s="7"/>
      <c r="C115" s="7" t="s">
        <v>110</v>
      </c>
      <c r="D115" s="86"/>
      <c r="E115" s="87"/>
      <c r="F115" s="7"/>
      <c r="G115" s="87">
        <v>0</v>
      </c>
      <c r="H115" s="7"/>
      <c r="I115" s="102"/>
      <c r="J115" s="102"/>
    </row>
    <row r="116" spans="1:10" x14ac:dyDescent="0.35">
      <c r="A116" s="7"/>
      <c r="B116" s="7"/>
      <c r="C116" s="7"/>
      <c r="D116" s="86"/>
      <c r="E116" s="87"/>
      <c r="F116" s="7"/>
      <c r="G116" s="87"/>
      <c r="H116" s="7"/>
      <c r="I116" s="87"/>
      <c r="J116" s="87"/>
    </row>
    <row r="117" spans="1:10" x14ac:dyDescent="0.35">
      <c r="A117" s="7" t="s">
        <v>111</v>
      </c>
      <c r="B117" s="7"/>
      <c r="C117" s="7" t="s">
        <v>112</v>
      </c>
      <c r="D117" s="86">
        <v>0</v>
      </c>
      <c r="E117" s="87">
        <v>0</v>
      </c>
      <c r="F117" s="7"/>
      <c r="G117" s="100">
        <f t="shared" ref="G117:G122" si="35">D117*E117</f>
        <v>0</v>
      </c>
      <c r="H117" s="7"/>
      <c r="I117" s="95">
        <v>0</v>
      </c>
      <c r="J117" s="100">
        <f t="shared" ref="J117:J122" si="36">G117*I117</f>
        <v>0</v>
      </c>
    </row>
    <row r="118" spans="1:10" x14ac:dyDescent="0.35">
      <c r="A118" s="7"/>
      <c r="B118" s="7"/>
      <c r="C118" s="7" t="s">
        <v>113</v>
      </c>
      <c r="D118" s="86">
        <v>0</v>
      </c>
      <c r="E118" s="87">
        <v>0</v>
      </c>
      <c r="F118" s="7"/>
      <c r="G118" s="100">
        <f t="shared" si="35"/>
        <v>0</v>
      </c>
      <c r="H118" s="7"/>
      <c r="I118" s="95">
        <v>0</v>
      </c>
      <c r="J118" s="100">
        <f t="shared" si="36"/>
        <v>0</v>
      </c>
    </row>
    <row r="119" spans="1:10" x14ac:dyDescent="0.35">
      <c r="A119" s="7"/>
      <c r="B119" s="7"/>
      <c r="C119" s="7" t="s">
        <v>114</v>
      </c>
      <c r="D119" s="86">
        <v>0</v>
      </c>
      <c r="E119" s="87">
        <v>0</v>
      </c>
      <c r="F119" s="7"/>
      <c r="G119" s="100">
        <f t="shared" si="35"/>
        <v>0</v>
      </c>
      <c r="H119" s="7"/>
      <c r="I119" s="95">
        <v>0</v>
      </c>
      <c r="J119" s="100">
        <f t="shared" si="36"/>
        <v>0</v>
      </c>
    </row>
    <row r="120" spans="1:10" x14ac:dyDescent="0.35">
      <c r="A120" s="7"/>
      <c r="B120" s="7"/>
      <c r="C120" s="7" t="s">
        <v>115</v>
      </c>
      <c r="D120" s="86">
        <v>0</v>
      </c>
      <c r="E120" s="87">
        <v>0</v>
      </c>
      <c r="F120" s="7"/>
      <c r="G120" s="100">
        <f t="shared" si="35"/>
        <v>0</v>
      </c>
      <c r="H120" s="7"/>
      <c r="I120" s="95">
        <v>0</v>
      </c>
      <c r="J120" s="100">
        <f t="shared" si="36"/>
        <v>0</v>
      </c>
    </row>
    <row r="121" spans="1:10" x14ac:dyDescent="0.35">
      <c r="A121" s="7"/>
      <c r="B121" s="7"/>
      <c r="C121" s="7" t="s">
        <v>116</v>
      </c>
      <c r="D121" s="86">
        <v>0</v>
      </c>
      <c r="E121" s="87">
        <v>0</v>
      </c>
      <c r="F121" s="7"/>
      <c r="G121" s="100">
        <f t="shared" si="35"/>
        <v>0</v>
      </c>
      <c r="H121" s="7"/>
      <c r="I121" s="95">
        <v>0</v>
      </c>
      <c r="J121" s="100">
        <f t="shared" si="36"/>
        <v>0</v>
      </c>
    </row>
    <row r="122" spans="1:10" x14ac:dyDescent="0.35">
      <c r="A122" s="7"/>
      <c r="B122" s="7"/>
      <c r="C122" s="6" t="s">
        <v>117</v>
      </c>
      <c r="D122" s="86">
        <v>0</v>
      </c>
      <c r="E122" s="87">
        <v>0</v>
      </c>
      <c r="F122" s="7"/>
      <c r="G122" s="100">
        <f t="shared" si="35"/>
        <v>0</v>
      </c>
      <c r="H122" s="7"/>
      <c r="I122" s="95">
        <v>0</v>
      </c>
      <c r="J122" s="100">
        <f t="shared" si="36"/>
        <v>0</v>
      </c>
    </row>
    <row r="123" spans="1:10" x14ac:dyDescent="0.35">
      <c r="A123" s="7"/>
      <c r="B123" s="7"/>
      <c r="C123" s="7"/>
      <c r="D123" s="86"/>
      <c r="E123" s="87"/>
      <c r="F123" s="7"/>
      <c r="G123" s="87"/>
      <c r="H123" s="7"/>
      <c r="I123" s="87"/>
      <c r="J123" s="87"/>
    </row>
    <row r="124" spans="1:10" x14ac:dyDescent="0.35">
      <c r="A124" s="7" t="s">
        <v>51</v>
      </c>
      <c r="B124" s="7"/>
      <c r="C124" s="7" t="s">
        <v>52</v>
      </c>
      <c r="D124" s="97">
        <v>0</v>
      </c>
      <c r="E124" s="98">
        <v>0</v>
      </c>
      <c r="F124" s="7"/>
      <c r="G124" s="100">
        <f t="shared" ref="G124:G125" si="37">D124*E124</f>
        <v>0</v>
      </c>
      <c r="H124" s="7"/>
      <c r="I124" s="104"/>
      <c r="J124" s="105"/>
    </row>
    <row r="125" spans="1:10" x14ac:dyDescent="0.35">
      <c r="A125" s="7"/>
      <c r="B125" s="7"/>
      <c r="C125" s="7" t="s">
        <v>53</v>
      </c>
      <c r="D125" s="97">
        <v>0</v>
      </c>
      <c r="E125" s="98">
        <v>0</v>
      </c>
      <c r="F125" s="7"/>
      <c r="G125" s="100">
        <f t="shared" si="37"/>
        <v>0</v>
      </c>
      <c r="H125" s="7"/>
      <c r="I125" s="95">
        <v>0</v>
      </c>
      <c r="J125" s="100">
        <f t="shared" ref="J125" si="38">G125*I125</f>
        <v>0</v>
      </c>
    </row>
    <row r="126" spans="1:10" x14ac:dyDescent="0.35">
      <c r="A126" s="7"/>
      <c r="B126" s="7"/>
      <c r="C126" s="7"/>
      <c r="D126" s="86"/>
      <c r="E126" s="87"/>
      <c r="F126" s="7"/>
      <c r="G126" s="87"/>
      <c r="H126" s="7"/>
      <c r="I126" s="87"/>
      <c r="J126" s="87"/>
    </row>
    <row r="127" spans="1:10" x14ac:dyDescent="0.35">
      <c r="A127" s="7" t="s">
        <v>118</v>
      </c>
      <c r="B127" s="7"/>
      <c r="C127" s="7" t="s">
        <v>119</v>
      </c>
      <c r="D127" s="97">
        <v>0</v>
      </c>
      <c r="E127" s="98">
        <v>0</v>
      </c>
      <c r="F127" s="7"/>
      <c r="G127" s="100">
        <f t="shared" ref="G127" si="39">D127*E127</f>
        <v>0</v>
      </c>
      <c r="H127" s="7"/>
      <c r="I127" s="104" t="s">
        <v>7</v>
      </c>
      <c r="J127" s="108" t="s">
        <v>7</v>
      </c>
    </row>
    <row r="128" spans="1:10" x14ac:dyDescent="0.35">
      <c r="A128" s="7"/>
      <c r="B128" s="7"/>
      <c r="C128" s="7" t="s">
        <v>120</v>
      </c>
      <c r="D128" s="97">
        <v>0</v>
      </c>
      <c r="E128" s="98">
        <v>0</v>
      </c>
      <c r="F128" s="7"/>
      <c r="G128" s="100">
        <f t="shared" ref="G128" si="40">D128*E128</f>
        <v>0</v>
      </c>
      <c r="H128" s="7"/>
      <c r="I128" s="95">
        <v>0</v>
      </c>
      <c r="J128" s="100">
        <f t="shared" ref="J128" si="41">G128*I128</f>
        <v>0</v>
      </c>
    </row>
    <row r="129" spans="1:10" x14ac:dyDescent="0.35">
      <c r="A129" s="7"/>
      <c r="B129" s="7"/>
      <c r="C129" s="7" t="s">
        <v>121</v>
      </c>
      <c r="D129" s="97">
        <v>0</v>
      </c>
      <c r="E129" s="98">
        <v>0</v>
      </c>
      <c r="F129" s="7"/>
      <c r="G129" s="100">
        <f t="shared" ref="G129" si="42">D129*E129</f>
        <v>0</v>
      </c>
      <c r="H129" s="7"/>
      <c r="I129" s="95">
        <v>0</v>
      </c>
      <c r="J129" s="100">
        <f t="shared" ref="J129" si="43">G129*I129</f>
        <v>0</v>
      </c>
    </row>
    <row r="130" spans="1:10" x14ac:dyDescent="0.35">
      <c r="A130" s="7"/>
      <c r="B130" s="7"/>
      <c r="C130" s="7" t="s">
        <v>122</v>
      </c>
      <c r="D130" s="97">
        <v>0</v>
      </c>
      <c r="E130" s="98">
        <v>0</v>
      </c>
      <c r="F130" s="7"/>
      <c r="G130" s="100">
        <f t="shared" ref="G130" si="44">D130*E130</f>
        <v>0</v>
      </c>
      <c r="H130" s="7"/>
      <c r="I130" s="95">
        <v>0</v>
      </c>
      <c r="J130" s="100">
        <f t="shared" ref="J130" si="45">G130*I130</f>
        <v>0</v>
      </c>
    </row>
    <row r="131" spans="1:10" x14ac:dyDescent="0.35">
      <c r="A131" s="7"/>
      <c r="B131" s="7"/>
      <c r="C131" s="7" t="s">
        <v>123</v>
      </c>
      <c r="D131" s="97">
        <v>0</v>
      </c>
      <c r="E131" s="98">
        <v>0</v>
      </c>
      <c r="F131" s="7"/>
      <c r="G131" s="100">
        <f t="shared" ref="G131" si="46">D131*E131</f>
        <v>0</v>
      </c>
      <c r="H131" s="7"/>
      <c r="I131" s="95">
        <v>0</v>
      </c>
      <c r="J131" s="100">
        <f t="shared" ref="J131" si="47">G131*I131</f>
        <v>0</v>
      </c>
    </row>
    <row r="132" spans="1:10" x14ac:dyDescent="0.35">
      <c r="A132" s="7"/>
      <c r="B132" s="7"/>
      <c r="C132" s="7"/>
      <c r="D132" s="86"/>
      <c r="E132" s="87"/>
      <c r="F132" s="7"/>
      <c r="G132" s="87"/>
      <c r="H132" s="7"/>
      <c r="I132" s="87"/>
      <c r="J132" s="87"/>
    </row>
    <row r="133" spans="1:10" x14ac:dyDescent="0.35">
      <c r="A133" s="7" t="s">
        <v>124</v>
      </c>
      <c r="B133" s="7"/>
      <c r="C133" s="7" t="s">
        <v>125</v>
      </c>
      <c r="D133" s="97">
        <v>0</v>
      </c>
      <c r="E133" s="98">
        <v>0</v>
      </c>
      <c r="F133" s="7"/>
      <c r="G133" s="100">
        <f t="shared" ref="G133:G137" si="48">D133*E133</f>
        <v>0</v>
      </c>
      <c r="H133" s="7"/>
      <c r="I133" s="95">
        <v>0</v>
      </c>
      <c r="J133" s="100">
        <f t="shared" ref="J133:J137" si="49">G133*I133</f>
        <v>0</v>
      </c>
    </row>
    <row r="134" spans="1:10" x14ac:dyDescent="0.35">
      <c r="A134" s="7"/>
      <c r="B134" s="7"/>
      <c r="C134" s="7" t="s">
        <v>126</v>
      </c>
      <c r="D134" s="97">
        <v>0</v>
      </c>
      <c r="E134" s="98">
        <v>0</v>
      </c>
      <c r="F134" s="7"/>
      <c r="G134" s="100">
        <f t="shared" si="48"/>
        <v>0</v>
      </c>
      <c r="H134" s="7"/>
      <c r="I134" s="95">
        <v>0</v>
      </c>
      <c r="J134" s="100">
        <f t="shared" si="49"/>
        <v>0</v>
      </c>
    </row>
    <row r="135" spans="1:10" x14ac:dyDescent="0.35">
      <c r="A135" s="7"/>
      <c r="B135" s="7"/>
      <c r="C135" s="7" t="s">
        <v>127</v>
      </c>
      <c r="D135" s="97">
        <v>0</v>
      </c>
      <c r="E135" s="98">
        <v>0</v>
      </c>
      <c r="F135" s="7"/>
      <c r="G135" s="100">
        <f t="shared" si="48"/>
        <v>0</v>
      </c>
      <c r="H135" s="7"/>
      <c r="I135" s="95">
        <v>0</v>
      </c>
      <c r="J135" s="100">
        <f t="shared" si="49"/>
        <v>0</v>
      </c>
    </row>
    <row r="136" spans="1:10" x14ac:dyDescent="0.35">
      <c r="A136" s="7"/>
      <c r="B136" s="7"/>
      <c r="C136" s="7" t="s">
        <v>128</v>
      </c>
      <c r="D136" s="97">
        <v>0</v>
      </c>
      <c r="E136" s="98">
        <v>0</v>
      </c>
      <c r="F136" s="7"/>
      <c r="G136" s="100">
        <f t="shared" si="48"/>
        <v>0</v>
      </c>
      <c r="H136" s="7"/>
      <c r="I136" s="95">
        <v>0</v>
      </c>
      <c r="J136" s="100">
        <f t="shared" si="49"/>
        <v>0</v>
      </c>
    </row>
    <row r="137" spans="1:10" x14ac:dyDescent="0.35">
      <c r="A137" s="7"/>
      <c r="B137" s="7"/>
      <c r="C137" s="7" t="s">
        <v>129</v>
      </c>
      <c r="D137" s="97">
        <v>0</v>
      </c>
      <c r="E137" s="98">
        <v>0</v>
      </c>
      <c r="F137" s="7"/>
      <c r="G137" s="100">
        <f t="shared" si="48"/>
        <v>0</v>
      </c>
      <c r="H137" s="7"/>
      <c r="I137" s="95">
        <v>0</v>
      </c>
      <c r="J137" s="100">
        <f t="shared" si="49"/>
        <v>0</v>
      </c>
    </row>
    <row r="138" spans="1:10" x14ac:dyDescent="0.35">
      <c r="A138" s="7"/>
      <c r="B138" s="7"/>
      <c r="C138" s="7" t="s">
        <v>7</v>
      </c>
      <c r="D138" s="86"/>
      <c r="E138" s="87"/>
      <c r="F138" s="7"/>
      <c r="G138" s="87"/>
      <c r="H138" s="7"/>
      <c r="I138" s="87"/>
      <c r="J138" s="87"/>
    </row>
    <row r="139" spans="1:10" x14ac:dyDescent="0.35">
      <c r="A139" s="7"/>
      <c r="B139" s="7"/>
      <c r="C139" s="7"/>
      <c r="D139" s="86"/>
      <c r="E139" s="87"/>
      <c r="F139" s="7"/>
      <c r="G139" s="87"/>
      <c r="H139" s="7"/>
      <c r="I139" s="87"/>
      <c r="J139" s="87"/>
    </row>
    <row r="140" spans="1:10" x14ac:dyDescent="0.35">
      <c r="A140" s="7" t="s">
        <v>130</v>
      </c>
      <c r="B140" s="7"/>
      <c r="C140" s="6" t="s">
        <v>131</v>
      </c>
      <c r="D140" s="97">
        <v>0</v>
      </c>
      <c r="E140" s="98">
        <v>0</v>
      </c>
      <c r="F140" s="7"/>
      <c r="G140" s="100">
        <f t="shared" ref="G140" si="50">D140*E140</f>
        <v>0</v>
      </c>
      <c r="H140" s="7"/>
      <c r="I140" s="95">
        <v>0</v>
      </c>
      <c r="J140" s="100">
        <f t="shared" ref="J140" si="51">G140*I140</f>
        <v>0</v>
      </c>
    </row>
    <row r="141" spans="1:10" x14ac:dyDescent="0.35">
      <c r="A141" s="7"/>
      <c r="B141" s="7"/>
      <c r="C141" s="7"/>
      <c r="D141" s="86"/>
      <c r="E141" s="87"/>
      <c r="F141" s="7"/>
      <c r="G141" s="87"/>
      <c r="H141" s="7"/>
      <c r="I141" s="87"/>
      <c r="J141" s="87"/>
    </row>
    <row r="142" spans="1:10" x14ac:dyDescent="0.35">
      <c r="A142" s="7"/>
      <c r="B142" s="7"/>
      <c r="C142" s="7"/>
      <c r="D142" s="86"/>
      <c r="E142" s="87"/>
      <c r="F142" s="7"/>
      <c r="G142" s="87"/>
      <c r="H142" s="7"/>
      <c r="I142" s="87"/>
      <c r="J142" s="87"/>
    </row>
    <row r="143" spans="1:10" x14ac:dyDescent="0.35">
      <c r="A143" s="7"/>
      <c r="B143" s="7"/>
      <c r="C143" s="7" t="s">
        <v>132</v>
      </c>
      <c r="D143" s="86"/>
      <c r="E143" s="87"/>
      <c r="F143" s="7"/>
      <c r="G143" s="96">
        <f>SUM(G68:G142)</f>
        <v>0</v>
      </c>
      <c r="H143" s="7"/>
      <c r="I143" s="87" t="s">
        <v>7</v>
      </c>
      <c r="J143" s="96">
        <f>SUM(J68:J142)</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7C16-407C-EA4C-A12B-C63A212B1049}">
  <sheetPr>
    <tabColor theme="7" tint="0.39997558519241921"/>
  </sheetPr>
  <dimension ref="A1:F33"/>
  <sheetViews>
    <sheetView zoomScale="140" zoomScaleNormal="140" workbookViewId="0">
      <selection activeCell="F10" sqref="F10"/>
    </sheetView>
  </sheetViews>
  <sheetFormatPr defaultColWidth="8.81640625" defaultRowHeight="14.5" x14ac:dyDescent="0.35"/>
  <cols>
    <col min="1" max="2" width="8.81640625" style="40"/>
    <col min="3" max="3" width="38.453125" style="40" customWidth="1"/>
    <col min="4" max="4" width="9.7265625" style="40" bestFit="1" customWidth="1"/>
    <col min="5" max="5" width="8.81640625" style="40"/>
    <col min="6" max="6" width="12.26953125" style="40" bestFit="1" customWidth="1"/>
    <col min="7" max="16384" width="8.81640625" style="40"/>
  </cols>
  <sheetData>
    <row r="1" spans="2:6" x14ac:dyDescent="0.35">
      <c r="B1" s="82" t="s">
        <v>133</v>
      </c>
      <c r="C1" s="44"/>
    </row>
    <row r="2" spans="2:6" x14ac:dyDescent="0.35">
      <c r="B2" s="82"/>
      <c r="C2" s="44"/>
    </row>
    <row r="3" spans="2:6" x14ac:dyDescent="0.35">
      <c r="D3" s="78" t="s">
        <v>7</v>
      </c>
    </row>
    <row r="4" spans="2:6" x14ac:dyDescent="0.35">
      <c r="B4" s="78" t="s">
        <v>134</v>
      </c>
      <c r="D4" s="141">
        <f>'Player Contributions template'!C17+'Player Contributions template'!C18+'Player Contributions template'!C19+'Player Contributions template'!C20</f>
        <v>28</v>
      </c>
      <c r="E4" s="78" t="s">
        <v>135</v>
      </c>
    </row>
    <row r="5" spans="2:6" x14ac:dyDescent="0.35">
      <c r="B5" s="78" t="s">
        <v>136</v>
      </c>
      <c r="D5" s="144"/>
      <c r="E5" s="78"/>
    </row>
    <row r="6" spans="2:6" x14ac:dyDescent="0.35">
      <c r="B6" s="78" t="s">
        <v>137</v>
      </c>
      <c r="D6" s="141">
        <f>('TA delivery costs template  '!F58*'TA delivery costs template  '!G58)+('TA delivery costs template  '!F59*'TA delivery costs template  '!G59)+('TA delivery costs template  '!F60*'TA delivery costs template  '!G60)</f>
        <v>115</v>
      </c>
      <c r="E6" s="78" t="s">
        <v>137</v>
      </c>
    </row>
    <row r="7" spans="2:6" x14ac:dyDescent="0.35">
      <c r="B7" s="78" t="s">
        <v>138</v>
      </c>
      <c r="D7" s="141">
        <f>'TA delivery costs template  '!F60*'TA delivery costs template  '!F62*'TA delivery costs template  '!G62</f>
        <v>10</v>
      </c>
      <c r="E7" s="78" t="s">
        <v>138</v>
      </c>
    </row>
    <row r="8" spans="2:6" x14ac:dyDescent="0.35">
      <c r="B8" s="78"/>
      <c r="D8" s="83"/>
    </row>
    <row r="9" spans="2:6" x14ac:dyDescent="0.35">
      <c r="B9" s="78" t="s">
        <v>139</v>
      </c>
      <c r="D9" s="142">
        <f>'Player Contributions template'!J17</f>
        <v>775</v>
      </c>
      <c r="E9" s="78" t="s">
        <v>140</v>
      </c>
    </row>
    <row r="10" spans="2:6" x14ac:dyDescent="0.35">
      <c r="B10" s="78" t="s">
        <v>141</v>
      </c>
      <c r="D10" s="143">
        <f>D9/(D6+D7)</f>
        <v>6.2</v>
      </c>
      <c r="E10" s="78" t="s">
        <v>7</v>
      </c>
    </row>
    <row r="11" spans="2:6" x14ac:dyDescent="0.35">
      <c r="B11" s="78" t="s">
        <v>7</v>
      </c>
    </row>
    <row r="12" spans="2:6" x14ac:dyDescent="0.35">
      <c r="B12" s="78"/>
    </row>
    <row r="13" spans="2:6" x14ac:dyDescent="0.35">
      <c r="B13" s="78"/>
      <c r="F13" s="78" t="s">
        <v>7</v>
      </c>
    </row>
    <row r="14" spans="2:6" x14ac:dyDescent="0.35">
      <c r="B14" s="78" t="s">
        <v>142</v>
      </c>
      <c r="E14" s="83" t="s">
        <v>7</v>
      </c>
    </row>
    <row r="15" spans="2:6" x14ac:dyDescent="0.35">
      <c r="B15" s="78"/>
      <c r="C15" s="40" t="s">
        <v>143</v>
      </c>
      <c r="E15" s="142">
        <f>'Player Contributions template'!K25</f>
        <v>21858</v>
      </c>
    </row>
    <row r="16" spans="2:6" x14ac:dyDescent="0.35">
      <c r="B16" s="78"/>
      <c r="C16" s="40" t="s">
        <v>144</v>
      </c>
      <c r="E16" s="142">
        <f>'TA Festivals template '!F27</f>
        <v>2520</v>
      </c>
    </row>
    <row r="17" spans="1:6" x14ac:dyDescent="0.35">
      <c r="B17" s="78"/>
      <c r="C17" s="40" t="s">
        <v>145</v>
      </c>
      <c r="D17" s="38">
        <v>0.5</v>
      </c>
      <c r="E17" s="142">
        <f>-D17*'Player Contributions template'!K24</f>
        <v>1125</v>
      </c>
    </row>
    <row r="18" spans="1:6" ht="15" thickBot="1" x14ac:dyDescent="0.4">
      <c r="B18" s="78" t="s">
        <v>146</v>
      </c>
      <c r="E18" s="157">
        <f>SUM(E15:E17)</f>
        <v>25503</v>
      </c>
    </row>
    <row r="19" spans="1:6" ht="15" thickBot="1" x14ac:dyDescent="0.4">
      <c r="B19" s="78" t="s">
        <v>147</v>
      </c>
      <c r="E19" s="83"/>
      <c r="F19" s="157">
        <f>E18*2</f>
        <v>51006</v>
      </c>
    </row>
    <row r="20" spans="1:6" x14ac:dyDescent="0.35">
      <c r="B20" s="78"/>
      <c r="E20" s="83"/>
    </row>
    <row r="21" spans="1:6" x14ac:dyDescent="0.35">
      <c r="B21" s="78"/>
      <c r="E21" s="83"/>
    </row>
    <row r="22" spans="1:6" x14ac:dyDescent="0.35">
      <c r="B22" s="78" t="s">
        <v>148</v>
      </c>
      <c r="E22" s="83" t="s">
        <v>7</v>
      </c>
    </row>
    <row r="23" spans="1:6" x14ac:dyDescent="0.35">
      <c r="B23" s="78"/>
      <c r="C23" s="40" t="s">
        <v>149</v>
      </c>
      <c r="E23" s="142">
        <f>'TA delivery costs template  '!G29+'TA delivery costs template  '!G35+'TA delivery costs template  '!G41</f>
        <v>18794.565217391304</v>
      </c>
    </row>
    <row r="24" spans="1:6" x14ac:dyDescent="0.35">
      <c r="B24" s="78"/>
      <c r="C24" s="40" t="s">
        <v>150</v>
      </c>
      <c r="E24" s="142">
        <f>'TA delivery costs template  '!H58+'TA delivery costs template  '!H59+'TA delivery costs template  '!H60+'TA delivery costs template  '!H62</f>
        <v>5450</v>
      </c>
    </row>
    <row r="25" spans="1:6" x14ac:dyDescent="0.35">
      <c r="B25" s="78"/>
      <c r="C25" s="40" t="s">
        <v>151</v>
      </c>
      <c r="E25" s="160">
        <v>500</v>
      </c>
    </row>
    <row r="26" spans="1:6" x14ac:dyDescent="0.35">
      <c r="B26" s="78"/>
      <c r="C26" s="40" t="s">
        <v>152</v>
      </c>
      <c r="E26" s="142">
        <f>'TA Festivals template '!F31</f>
        <v>700</v>
      </c>
    </row>
    <row r="27" spans="1:6" ht="15" thickBot="1" x14ac:dyDescent="0.4">
      <c r="B27" s="78" t="s">
        <v>153</v>
      </c>
      <c r="E27" s="158">
        <f>SUM(E23:E26)</f>
        <v>25444.565217391304</v>
      </c>
    </row>
    <row r="28" spans="1:6" ht="15" thickBot="1" x14ac:dyDescent="0.4">
      <c r="B28" s="40" t="s">
        <v>154</v>
      </c>
      <c r="F28" s="157">
        <f>E27*2</f>
        <v>50889.130434782608</v>
      </c>
    </row>
    <row r="30" spans="1:6" ht="15" thickBot="1" x14ac:dyDescent="0.4">
      <c r="B30" s="40" t="s">
        <v>155</v>
      </c>
      <c r="F30" s="159">
        <f>F19-F28</f>
        <v>116.86956521739194</v>
      </c>
    </row>
    <row r="31" spans="1:6" x14ac:dyDescent="0.35">
      <c r="C31" s="40" t="s">
        <v>156</v>
      </c>
      <c r="D31" s="162"/>
    </row>
    <row r="32" spans="1:6" x14ac:dyDescent="0.35">
      <c r="A32" s="44" t="s">
        <v>157</v>
      </c>
      <c r="C32" s="13" t="s">
        <v>158</v>
      </c>
      <c r="D32" s="161"/>
    </row>
    <row r="33" spans="3:4" x14ac:dyDescent="0.35">
      <c r="C33" s="13" t="s">
        <v>159</v>
      </c>
      <c r="D33" s="154"/>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C030-D084-B144-A540-A1F09F868EB1}">
  <sheetPr>
    <tabColor theme="7" tint="0.39997558519241921"/>
  </sheetPr>
  <dimension ref="B2:K864"/>
  <sheetViews>
    <sheetView zoomScale="90" zoomScaleNormal="90" workbookViewId="0">
      <selection activeCell="E24" sqref="E24"/>
    </sheetView>
  </sheetViews>
  <sheetFormatPr defaultColWidth="12.7265625" defaultRowHeight="15" customHeight="1" x14ac:dyDescent="0.35"/>
  <cols>
    <col min="1" max="1" width="7.7265625" style="13" customWidth="1"/>
    <col min="2" max="2" width="59.81640625" style="13" customWidth="1"/>
    <col min="3" max="3" width="9.1796875" style="19" customWidth="1"/>
    <col min="4" max="4" width="9.1796875" style="13" customWidth="1"/>
    <col min="5" max="5" width="11.453125" style="13" customWidth="1"/>
    <col min="6" max="6" width="10.1796875" style="13" customWidth="1"/>
    <col min="7" max="7" width="11.7265625" style="13" customWidth="1"/>
    <col min="8" max="11" width="9.7265625" style="13" customWidth="1"/>
    <col min="12" max="28" width="7.7265625" style="13" customWidth="1"/>
    <col min="29" max="16384" width="12.7265625" style="13"/>
  </cols>
  <sheetData>
    <row r="2" spans="2:11" ht="15" customHeight="1" x14ac:dyDescent="0.35">
      <c r="B2" s="145" t="s">
        <v>160</v>
      </c>
    </row>
    <row r="3" spans="2:11" ht="15" customHeight="1" x14ac:dyDescent="0.35">
      <c r="B3" s="13" t="s">
        <v>161</v>
      </c>
    </row>
    <row r="4" spans="2:11" ht="15" customHeight="1" x14ac:dyDescent="0.35">
      <c r="B4" s="13" t="s">
        <v>162</v>
      </c>
    </row>
    <row r="5" spans="2:11" ht="15" customHeight="1" x14ac:dyDescent="0.35">
      <c r="B5" s="13" t="s">
        <v>163</v>
      </c>
    </row>
    <row r="6" spans="2:11" ht="15" customHeight="1" x14ac:dyDescent="0.35">
      <c r="B6" s="13" t="s">
        <v>164</v>
      </c>
    </row>
    <row r="7" spans="2:11" ht="15" customHeight="1" x14ac:dyDescent="0.35">
      <c r="B7" s="13" t="s">
        <v>165</v>
      </c>
    </row>
    <row r="9" spans="2:11" ht="15" customHeight="1" x14ac:dyDescent="0.35">
      <c r="B9" s="13" t="s">
        <v>156</v>
      </c>
      <c r="C9" s="155"/>
    </row>
    <row r="10" spans="2:11" ht="15" customHeight="1" x14ac:dyDescent="0.35">
      <c r="B10" s="13" t="s">
        <v>166</v>
      </c>
      <c r="C10" s="163"/>
    </row>
    <row r="11" spans="2:11" ht="15" customHeight="1" x14ac:dyDescent="0.35">
      <c r="B11" s="13" t="s">
        <v>159</v>
      </c>
      <c r="C11" s="154"/>
    </row>
    <row r="14" spans="2:11" ht="15" customHeight="1" x14ac:dyDescent="0.35">
      <c r="B14" s="9" t="s">
        <v>167</v>
      </c>
      <c r="C14" s="10"/>
      <c r="D14" s="11"/>
      <c r="E14" s="11"/>
      <c r="F14" s="11"/>
      <c r="G14" s="11"/>
      <c r="H14" s="11"/>
      <c r="I14" s="11"/>
      <c r="J14" s="11"/>
      <c r="K14" s="12"/>
    </row>
    <row r="15" spans="2:11" ht="86.15" customHeight="1" x14ac:dyDescent="0.35">
      <c r="B15" s="14" t="s">
        <v>7</v>
      </c>
      <c r="C15" s="15" t="s">
        <v>168</v>
      </c>
      <c r="D15" s="16" t="s">
        <v>169</v>
      </c>
      <c r="E15" s="8" t="s">
        <v>170</v>
      </c>
      <c r="F15" s="8" t="s">
        <v>171</v>
      </c>
      <c r="G15" s="17" t="s">
        <v>172</v>
      </c>
      <c r="H15" s="17" t="s">
        <v>173</v>
      </c>
      <c r="I15" s="17" t="s">
        <v>174</v>
      </c>
      <c r="J15" s="17" t="s">
        <v>175</v>
      </c>
      <c r="K15" s="17" t="s">
        <v>176</v>
      </c>
    </row>
    <row r="16" spans="2:11" ht="14.5" x14ac:dyDescent="0.35">
      <c r="B16" s="18" t="s">
        <v>7</v>
      </c>
      <c r="E16" s="20"/>
      <c r="F16" s="20"/>
      <c r="G16" s="21"/>
      <c r="H16" s="21"/>
      <c r="I16" s="21"/>
      <c r="J16" s="21"/>
      <c r="K16" s="22"/>
    </row>
    <row r="17" spans="2:11" ht="14.5" x14ac:dyDescent="0.35">
      <c r="B17" s="23" t="s">
        <v>177</v>
      </c>
      <c r="C17" s="24">
        <v>12</v>
      </c>
      <c r="D17" s="25">
        <v>1125</v>
      </c>
      <c r="E17" s="25">
        <v>100</v>
      </c>
      <c r="F17" s="25">
        <v>100</v>
      </c>
      <c r="G17" s="25">
        <v>150</v>
      </c>
      <c r="H17" s="25">
        <v>0</v>
      </c>
      <c r="I17" s="25">
        <v>0</v>
      </c>
      <c r="J17" s="146">
        <f>D17-E17-F17-G17</f>
        <v>775</v>
      </c>
      <c r="K17" s="146">
        <f>J17*C17</f>
        <v>9300</v>
      </c>
    </row>
    <row r="18" spans="2:11" ht="14.5" x14ac:dyDescent="0.35">
      <c r="B18" s="23" t="s">
        <v>178</v>
      </c>
      <c r="C18" s="24">
        <v>10</v>
      </c>
      <c r="D18" s="25">
        <v>825</v>
      </c>
      <c r="E18" s="25">
        <v>50</v>
      </c>
      <c r="F18" s="25">
        <v>0</v>
      </c>
      <c r="G18" s="25">
        <v>0</v>
      </c>
      <c r="H18" s="25">
        <v>0</v>
      </c>
      <c r="I18" s="25">
        <v>0</v>
      </c>
      <c r="J18" s="146">
        <f>D18-E18-F18-G18</f>
        <v>775</v>
      </c>
      <c r="K18" s="146">
        <f>J18*C18</f>
        <v>7750</v>
      </c>
    </row>
    <row r="19" spans="2:11" ht="14.5" x14ac:dyDescent="0.35">
      <c r="B19" s="23" t="s">
        <v>179</v>
      </c>
      <c r="C19" s="24">
        <v>4</v>
      </c>
      <c r="D19" s="25">
        <f>D17*0.5</f>
        <v>562.5</v>
      </c>
      <c r="E19" s="26">
        <v>50</v>
      </c>
      <c r="F19" s="25">
        <v>0</v>
      </c>
      <c r="G19" s="25">
        <v>0</v>
      </c>
      <c r="H19" s="25">
        <v>0</v>
      </c>
      <c r="I19" s="25">
        <v>0</v>
      </c>
      <c r="J19" s="146">
        <f>D19-E19-F19-G19</f>
        <v>512.5</v>
      </c>
      <c r="K19" s="146">
        <f>J19*C19</f>
        <v>2050</v>
      </c>
    </row>
    <row r="20" spans="2:11" ht="14.5" x14ac:dyDescent="0.35">
      <c r="B20" s="23" t="s">
        <v>180</v>
      </c>
      <c r="C20" s="24">
        <v>2</v>
      </c>
      <c r="D20" s="25">
        <v>850</v>
      </c>
      <c r="E20" s="25">
        <v>100</v>
      </c>
      <c r="F20" s="25">
        <v>100</v>
      </c>
      <c r="G20" s="25">
        <v>150</v>
      </c>
      <c r="H20" s="25">
        <v>0</v>
      </c>
      <c r="I20" s="25">
        <v>0</v>
      </c>
      <c r="J20" s="146">
        <f>D20-E20-F20-G20</f>
        <v>500</v>
      </c>
      <c r="K20" s="146">
        <f>J20*C20</f>
        <v>1000</v>
      </c>
    </row>
    <row r="21" spans="2:11" ht="14.5" x14ac:dyDescent="0.35">
      <c r="B21" s="23" t="s">
        <v>383</v>
      </c>
      <c r="C21" s="24">
        <v>100</v>
      </c>
      <c r="D21" s="25">
        <v>15</v>
      </c>
      <c r="E21" s="197">
        <v>3</v>
      </c>
      <c r="F21" s="148"/>
      <c r="G21" s="148"/>
      <c r="H21" s="148"/>
      <c r="I21" s="148"/>
      <c r="J21" s="148" t="s">
        <v>7</v>
      </c>
      <c r="K21" s="146">
        <f>C21*D21*E21</f>
        <v>4500</v>
      </c>
    </row>
    <row r="22" spans="2:11" ht="14.5" x14ac:dyDescent="0.35">
      <c r="B22" s="23"/>
      <c r="C22" s="149"/>
      <c r="D22" s="150"/>
      <c r="E22" s="148"/>
      <c r="F22" s="148"/>
      <c r="G22" s="148"/>
      <c r="H22" s="148"/>
      <c r="I22" s="148"/>
      <c r="J22" s="148"/>
      <c r="K22" s="146">
        <f>SUM(K17:K21)</f>
        <v>24600</v>
      </c>
    </row>
    <row r="23" spans="2:11" ht="14.5" x14ac:dyDescent="0.35">
      <c r="B23" s="23" t="s">
        <v>181</v>
      </c>
      <c r="C23" s="181">
        <v>0.02</v>
      </c>
      <c r="D23" s="147" t="s">
        <v>7</v>
      </c>
      <c r="E23" s="148"/>
      <c r="F23" s="148"/>
      <c r="G23" s="148"/>
      <c r="H23" s="148"/>
      <c r="I23" s="148"/>
      <c r="J23" s="148"/>
      <c r="K23" s="146">
        <f>-K22*C23</f>
        <v>-492</v>
      </c>
    </row>
    <row r="24" spans="2:11" ht="14.5" x14ac:dyDescent="0.35">
      <c r="B24" s="23" t="s">
        <v>182</v>
      </c>
      <c r="C24" s="182">
        <v>2</v>
      </c>
      <c r="D24" s="150"/>
      <c r="E24" s="150"/>
      <c r="F24" s="150"/>
      <c r="G24" s="150"/>
      <c r="H24" s="150"/>
      <c r="I24" s="150"/>
      <c r="J24" s="150"/>
      <c r="K24" s="146">
        <f>-C24*D17</f>
        <v>-2250</v>
      </c>
    </row>
    <row r="25" spans="2:11" ht="14.5" x14ac:dyDescent="0.35">
      <c r="B25" s="27" t="s">
        <v>183</v>
      </c>
      <c r="C25" s="151" t="s">
        <v>7</v>
      </c>
      <c r="D25" s="152" t="s">
        <v>7</v>
      </c>
      <c r="E25" s="152"/>
      <c r="F25" s="152"/>
      <c r="G25" s="152"/>
      <c r="H25" s="152"/>
      <c r="I25" s="152"/>
      <c r="J25" s="152"/>
      <c r="K25" s="153">
        <f>K22+K23+K24</f>
        <v>21858</v>
      </c>
    </row>
    <row r="26" spans="2:11" ht="14.5" x14ac:dyDescent="0.35">
      <c r="B26" s="28"/>
      <c r="C26" s="29"/>
      <c r="D26" s="30"/>
      <c r="E26" s="30"/>
      <c r="F26" s="30"/>
      <c r="G26" s="30"/>
      <c r="H26" s="30"/>
      <c r="I26" s="30"/>
      <c r="J26" s="30"/>
      <c r="K26" s="31"/>
    </row>
    <row r="27" spans="2:11" ht="14.5" x14ac:dyDescent="0.35">
      <c r="B27" s="28"/>
      <c r="C27" s="29"/>
      <c r="D27" s="30"/>
      <c r="E27" s="30"/>
      <c r="F27" s="30"/>
      <c r="G27" s="30"/>
      <c r="H27" s="30"/>
      <c r="I27" s="30"/>
      <c r="J27" s="30"/>
      <c r="K27" s="31"/>
    </row>
    <row r="28" spans="2:11" ht="15" customHeight="1" x14ac:dyDescent="0.35">
      <c r="D28" s="32"/>
      <c r="E28" s="32"/>
      <c r="F28" s="32"/>
      <c r="G28" s="32"/>
      <c r="H28" s="32"/>
      <c r="I28" s="32"/>
      <c r="J28" s="32"/>
      <c r="K28" s="32"/>
    </row>
    <row r="29" spans="2:11" ht="21" customHeight="1" x14ac:dyDescent="0.35">
      <c r="B29" s="33" t="s">
        <v>184</v>
      </c>
      <c r="C29" s="10"/>
      <c r="D29" s="34"/>
      <c r="E29" s="34"/>
      <c r="F29" s="34"/>
      <c r="G29" s="34"/>
      <c r="H29" s="34"/>
      <c r="I29" s="34"/>
      <c r="J29" s="34"/>
      <c r="K29" s="35"/>
    </row>
    <row r="30" spans="2:11" ht="49" customHeight="1" x14ac:dyDescent="0.35">
      <c r="B30" s="23"/>
      <c r="C30" s="15" t="s">
        <v>185</v>
      </c>
      <c r="D30" s="36" t="s">
        <v>186</v>
      </c>
      <c r="E30" s="37" t="s">
        <v>187</v>
      </c>
      <c r="F30" s="36" t="s">
        <v>188</v>
      </c>
      <c r="G30" s="8" t="s">
        <v>189</v>
      </c>
      <c r="H30" s="8"/>
      <c r="I30" s="8"/>
      <c r="J30" s="8"/>
      <c r="K30" s="36" t="s">
        <v>176</v>
      </c>
    </row>
    <row r="31" spans="2:11" ht="15.75" customHeight="1" x14ac:dyDescent="0.35">
      <c r="B31" s="23" t="s">
        <v>190</v>
      </c>
      <c r="C31" s="24">
        <v>20</v>
      </c>
      <c r="D31" s="24">
        <v>11</v>
      </c>
      <c r="E31" s="38">
        <v>0.75</v>
      </c>
      <c r="F31" s="25">
        <v>5</v>
      </c>
      <c r="G31" s="146">
        <f>D31*E31*F31</f>
        <v>41.25</v>
      </c>
      <c r="H31" s="150"/>
      <c r="I31" s="150"/>
      <c r="J31" s="152" t="s">
        <v>7</v>
      </c>
      <c r="K31" s="146">
        <f>G31*C31</f>
        <v>825</v>
      </c>
    </row>
    <row r="32" spans="2:11" ht="15.75" customHeight="1" x14ac:dyDescent="0.35">
      <c r="B32" s="23" t="s">
        <v>191</v>
      </c>
      <c r="C32" s="24">
        <v>2</v>
      </c>
      <c r="D32" s="24">
        <v>0</v>
      </c>
      <c r="E32" s="38">
        <v>0.75</v>
      </c>
      <c r="F32" s="25">
        <v>0</v>
      </c>
      <c r="G32" s="146">
        <f>D32*E32*F32</f>
        <v>0</v>
      </c>
      <c r="H32" s="150"/>
      <c r="I32" s="150"/>
      <c r="J32" s="152" t="s">
        <v>7</v>
      </c>
      <c r="K32" s="146">
        <f>G32*C32</f>
        <v>0</v>
      </c>
    </row>
    <row r="33" spans="2:11" ht="15.75" customHeight="1" x14ac:dyDescent="0.35">
      <c r="B33" s="23" t="s">
        <v>192</v>
      </c>
      <c r="C33" s="24">
        <v>4</v>
      </c>
      <c r="D33" s="24">
        <v>11</v>
      </c>
      <c r="E33" s="38">
        <v>0.25</v>
      </c>
      <c r="F33" s="25">
        <v>5</v>
      </c>
      <c r="G33" s="146">
        <f>D33*E33*F33</f>
        <v>13.75</v>
      </c>
      <c r="H33" s="150"/>
      <c r="I33" s="150"/>
      <c r="J33" s="152" t="s">
        <v>7</v>
      </c>
      <c r="K33" s="146">
        <f>G33*C33</f>
        <v>55</v>
      </c>
    </row>
    <row r="34" spans="2:11" ht="15.75" customHeight="1" x14ac:dyDescent="0.35">
      <c r="B34" s="23" t="s">
        <v>193</v>
      </c>
      <c r="C34" s="24">
        <v>2</v>
      </c>
      <c r="D34" s="24">
        <v>11</v>
      </c>
      <c r="E34" s="38">
        <v>0.75</v>
      </c>
      <c r="F34" s="25">
        <v>5</v>
      </c>
      <c r="G34" s="146">
        <f>D34*E34*F34</f>
        <v>41.25</v>
      </c>
      <c r="H34" s="150"/>
      <c r="I34" s="150"/>
      <c r="J34" s="152" t="s">
        <v>7</v>
      </c>
      <c r="K34" s="146">
        <f>G34*C34</f>
        <v>82.5</v>
      </c>
    </row>
    <row r="35" spans="2:11" ht="15.75" customHeight="1" x14ac:dyDescent="0.35">
      <c r="B35" s="27" t="s">
        <v>194</v>
      </c>
      <c r="C35" s="149"/>
      <c r="D35" s="149"/>
      <c r="E35" s="150"/>
      <c r="F35" s="150"/>
      <c r="G35" s="150"/>
      <c r="H35" s="150"/>
      <c r="I35" s="150"/>
      <c r="J35" s="152"/>
      <c r="K35" s="156">
        <f>SUM(K31:K34)</f>
        <v>962.5</v>
      </c>
    </row>
    <row r="36" spans="2:11" ht="15.75" customHeight="1" x14ac:dyDescent="0.35"/>
    <row r="37" spans="2:11" ht="27" customHeight="1" x14ac:dyDescent="0.35">
      <c r="B37" s="33" t="s">
        <v>195</v>
      </c>
      <c r="C37" s="10"/>
      <c r="D37" s="11"/>
      <c r="E37" s="11"/>
      <c r="F37" s="11"/>
      <c r="G37" s="11"/>
      <c r="H37" s="11"/>
      <c r="I37" s="11"/>
      <c r="J37" s="11"/>
      <c r="K37" s="12"/>
    </row>
    <row r="38" spans="2:11" ht="46" customHeight="1" x14ac:dyDescent="0.35">
      <c r="B38" s="23"/>
      <c r="C38" s="15" t="s">
        <v>185</v>
      </c>
      <c r="D38" s="36" t="s">
        <v>186</v>
      </c>
      <c r="E38" s="37" t="s">
        <v>187</v>
      </c>
      <c r="F38" s="36" t="s">
        <v>188</v>
      </c>
      <c r="G38" s="8" t="s">
        <v>189</v>
      </c>
      <c r="H38" s="8"/>
      <c r="I38" s="8"/>
      <c r="J38" s="8"/>
      <c r="K38" s="36" t="s">
        <v>176</v>
      </c>
    </row>
    <row r="39" spans="2:11" ht="15.75" customHeight="1" x14ac:dyDescent="0.35">
      <c r="B39" s="23" t="s">
        <v>177</v>
      </c>
      <c r="C39" s="24">
        <v>11</v>
      </c>
      <c r="D39" s="24">
        <v>18</v>
      </c>
      <c r="E39" s="38">
        <v>0.75</v>
      </c>
      <c r="F39" s="25">
        <v>10</v>
      </c>
      <c r="G39" s="146">
        <f>D39*E39*F39</f>
        <v>135</v>
      </c>
      <c r="H39" s="150"/>
      <c r="I39" s="150"/>
      <c r="J39" s="152" t="s">
        <v>7</v>
      </c>
      <c r="K39" s="146">
        <f>G39*C39</f>
        <v>1485</v>
      </c>
    </row>
    <row r="40" spans="2:11" ht="15.75" customHeight="1" x14ac:dyDescent="0.35">
      <c r="B40" s="23" t="s">
        <v>196</v>
      </c>
      <c r="C40" s="24">
        <v>1</v>
      </c>
      <c r="D40" s="24">
        <v>18</v>
      </c>
      <c r="E40" s="38">
        <v>0.75</v>
      </c>
      <c r="F40" s="25">
        <v>0</v>
      </c>
      <c r="G40" s="146">
        <f>D40*E40*F40</f>
        <v>0</v>
      </c>
      <c r="H40" s="150"/>
      <c r="I40" s="150"/>
      <c r="J40" s="152"/>
      <c r="K40" s="146">
        <f>G40*C40</f>
        <v>0</v>
      </c>
    </row>
    <row r="41" spans="2:11" ht="15.75" customHeight="1" x14ac:dyDescent="0.35">
      <c r="B41" s="23" t="s">
        <v>178</v>
      </c>
      <c r="C41" s="24">
        <v>10</v>
      </c>
      <c r="D41" s="24">
        <v>0</v>
      </c>
      <c r="E41" s="38">
        <v>0.75</v>
      </c>
      <c r="F41" s="25">
        <v>0</v>
      </c>
      <c r="G41" s="146">
        <f>D41*E41*F41</f>
        <v>0</v>
      </c>
      <c r="H41" s="150"/>
      <c r="I41" s="150"/>
      <c r="J41" s="152" t="s">
        <v>7</v>
      </c>
      <c r="K41" s="146">
        <f>G41*C41</f>
        <v>0</v>
      </c>
    </row>
    <row r="42" spans="2:11" ht="15.75" customHeight="1" x14ac:dyDescent="0.35">
      <c r="B42" s="23" t="s">
        <v>179</v>
      </c>
      <c r="C42" s="24">
        <v>4</v>
      </c>
      <c r="D42" s="24">
        <v>0</v>
      </c>
      <c r="E42" s="38">
        <v>0.25</v>
      </c>
      <c r="F42" s="25">
        <v>5</v>
      </c>
      <c r="G42" s="146">
        <f>D42*E42*F42</f>
        <v>0</v>
      </c>
      <c r="H42" s="150"/>
      <c r="I42" s="150"/>
      <c r="J42" s="152" t="s">
        <v>7</v>
      </c>
      <c r="K42" s="146">
        <f>G42*C42</f>
        <v>0</v>
      </c>
    </row>
    <row r="43" spans="2:11" ht="15.75" customHeight="1" x14ac:dyDescent="0.35">
      <c r="B43" s="23" t="s">
        <v>197</v>
      </c>
      <c r="C43" s="24">
        <v>2</v>
      </c>
      <c r="D43" s="24">
        <v>18</v>
      </c>
      <c r="E43" s="38">
        <v>0.75</v>
      </c>
      <c r="F43" s="25">
        <v>10</v>
      </c>
      <c r="G43" s="146">
        <f>D43*E43*F43</f>
        <v>135</v>
      </c>
      <c r="H43" s="150"/>
      <c r="I43" s="150"/>
      <c r="J43" s="152" t="s">
        <v>7</v>
      </c>
      <c r="K43" s="146">
        <f>G43*C43</f>
        <v>270</v>
      </c>
    </row>
    <row r="44" spans="2:11" ht="15.75" customHeight="1" x14ac:dyDescent="0.35">
      <c r="B44" s="27" t="s">
        <v>198</v>
      </c>
      <c r="C44" s="149"/>
      <c r="D44" s="149"/>
      <c r="E44" s="150"/>
      <c r="F44" s="150"/>
      <c r="G44" s="150"/>
      <c r="H44" s="150"/>
      <c r="I44" s="150"/>
      <c r="J44" s="152"/>
      <c r="K44" s="153">
        <f>SUM(K39:K43)</f>
        <v>1755</v>
      </c>
    </row>
    <row r="45" spans="2:11" ht="15.75" customHeight="1" x14ac:dyDescent="0.35"/>
    <row r="46" spans="2:11" ht="15.75" customHeight="1" x14ac:dyDescent="0.35"/>
    <row r="47" spans="2:11" ht="15.75" customHeight="1" x14ac:dyDescent="0.35"/>
    <row r="48" spans="2:11"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sheetData>
  <pageMargins left="0.7" right="0.7" top="0.75" bottom="0.75"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D11D-D5CB-EB40-ADF5-606DB0425C94}">
  <sheetPr>
    <tabColor theme="7" tint="0.39997558519241921"/>
  </sheetPr>
  <dimension ref="B1:Q78"/>
  <sheetViews>
    <sheetView zoomScale="90" zoomScaleNormal="90" workbookViewId="0">
      <selection activeCell="E33" sqref="E33"/>
    </sheetView>
  </sheetViews>
  <sheetFormatPr defaultColWidth="8.81640625" defaultRowHeight="14.5" x14ac:dyDescent="0.35"/>
  <cols>
    <col min="1" max="1" width="8.81640625" style="40"/>
    <col min="2" max="2" width="46.1796875" style="40" customWidth="1"/>
    <col min="3" max="3" width="15.26953125" style="40" customWidth="1"/>
    <col min="4" max="4" width="26" style="41" customWidth="1"/>
    <col min="5" max="5" width="19" style="41" customWidth="1"/>
    <col min="6" max="8" width="14.1796875" style="42" customWidth="1"/>
    <col min="9" max="9" width="14.1796875" style="40" customWidth="1"/>
    <col min="10" max="10" width="16.1796875" style="40" customWidth="1"/>
    <col min="11" max="11" width="13.7265625" style="40" customWidth="1"/>
    <col min="12" max="12" width="14.7265625" style="43" customWidth="1"/>
    <col min="13" max="14" width="14.7265625" style="40" customWidth="1"/>
    <col min="15" max="15" width="19" style="40" customWidth="1"/>
    <col min="16" max="17" width="14.7265625" style="40" customWidth="1"/>
    <col min="18" max="16384" width="8.81640625" style="40"/>
  </cols>
  <sheetData>
    <row r="1" spans="2:17" x14ac:dyDescent="0.35">
      <c r="B1" s="39" t="s">
        <v>199</v>
      </c>
    </row>
    <row r="3" spans="2:17" x14ac:dyDescent="0.35">
      <c r="B3" s="44" t="s">
        <v>200</v>
      </c>
    </row>
    <row r="4" spans="2:17" ht="15.5" x14ac:dyDescent="0.35">
      <c r="B4" s="186" t="s">
        <v>201</v>
      </c>
    </row>
    <row r="5" spans="2:17" ht="15.5" x14ac:dyDescent="0.35">
      <c r="B5" s="186" t="s">
        <v>202</v>
      </c>
    </row>
    <row r="6" spans="2:17" ht="15.5" x14ac:dyDescent="0.35">
      <c r="B6" s="186" t="s">
        <v>203</v>
      </c>
    </row>
    <row r="7" spans="2:17" ht="15.5" x14ac:dyDescent="0.35">
      <c r="B7" s="186" t="s">
        <v>204</v>
      </c>
    </row>
    <row r="8" spans="2:17" ht="15.5" x14ac:dyDescent="0.35">
      <c r="B8" s="186"/>
    </row>
    <row r="9" spans="2:17" ht="15.5" x14ac:dyDescent="0.35">
      <c r="B9" s="186" t="s">
        <v>157</v>
      </c>
    </row>
    <row r="10" spans="2:17" x14ac:dyDescent="0.35">
      <c r="B10" s="13" t="s">
        <v>205</v>
      </c>
      <c r="C10" s="155"/>
    </row>
    <row r="11" spans="2:17" x14ac:dyDescent="0.35">
      <c r="B11" s="13" t="s">
        <v>158</v>
      </c>
      <c r="C11" s="163"/>
    </row>
    <row r="12" spans="2:17" x14ac:dyDescent="0.35">
      <c r="B12" s="13" t="s">
        <v>159</v>
      </c>
      <c r="C12" s="154"/>
    </row>
    <row r="14" spans="2:17" ht="47.15" customHeight="1" x14ac:dyDescent="0.35">
      <c r="B14" s="45"/>
      <c r="C14" s="46" t="s">
        <v>206</v>
      </c>
      <c r="D14" s="46" t="s">
        <v>207</v>
      </c>
      <c r="E14" s="47" t="s">
        <v>208</v>
      </c>
      <c r="F14" s="48" t="s">
        <v>209</v>
      </c>
      <c r="G14" s="48" t="s">
        <v>210</v>
      </c>
      <c r="H14" s="48" t="s">
        <v>211</v>
      </c>
      <c r="I14" s="45" t="s">
        <v>212</v>
      </c>
      <c r="J14" s="45" t="s">
        <v>213</v>
      </c>
      <c r="K14" s="49" t="s">
        <v>214</v>
      </c>
      <c r="L14" s="49" t="s">
        <v>215</v>
      </c>
      <c r="M14" s="45" t="s">
        <v>216</v>
      </c>
      <c r="N14" s="45" t="s">
        <v>217</v>
      </c>
      <c r="O14" s="170" t="s">
        <v>218</v>
      </c>
      <c r="P14" s="45" t="s">
        <v>219</v>
      </c>
      <c r="Q14" s="45" t="s">
        <v>220</v>
      </c>
    </row>
    <row r="15" spans="2:17" x14ac:dyDescent="0.35">
      <c r="B15" s="50" t="s">
        <v>221</v>
      </c>
      <c r="C15" s="51">
        <v>30000</v>
      </c>
      <c r="D15" s="51">
        <v>40000</v>
      </c>
      <c r="E15" s="51"/>
      <c r="F15" s="52">
        <v>40</v>
      </c>
      <c r="G15" s="52">
        <v>5</v>
      </c>
      <c r="H15" s="52">
        <v>46</v>
      </c>
      <c r="I15" s="53">
        <f>C15/(F15*H15)</f>
        <v>16.304347826086957</v>
      </c>
      <c r="J15" s="54">
        <f>D15/(F15*H15)</f>
        <v>21.739130434782609</v>
      </c>
      <c r="K15" s="53">
        <f>C15/(G15*H15)</f>
        <v>130.43478260869566</v>
      </c>
      <c r="L15" s="55">
        <f>D15/(G15*H15)</f>
        <v>173.91304347826087</v>
      </c>
      <c r="M15" s="50">
        <v>150</v>
      </c>
      <c r="N15" s="50">
        <v>25</v>
      </c>
      <c r="O15" s="173" t="s">
        <v>222</v>
      </c>
      <c r="P15" s="50" t="s">
        <v>223</v>
      </c>
      <c r="Q15" s="50">
        <v>21</v>
      </c>
    </row>
    <row r="16" spans="2:17" x14ac:dyDescent="0.35">
      <c r="B16" s="50" t="s">
        <v>224</v>
      </c>
      <c r="C16" s="52">
        <v>20000</v>
      </c>
      <c r="D16" s="51">
        <v>35000</v>
      </c>
      <c r="E16" s="51"/>
      <c r="F16" s="52">
        <v>40</v>
      </c>
      <c r="G16" s="52">
        <v>5</v>
      </c>
      <c r="H16" s="52">
        <v>46</v>
      </c>
      <c r="I16" s="53">
        <f>C16/(F16*H16)</f>
        <v>10.869565217391305</v>
      </c>
      <c r="J16" s="54">
        <f>D16/(F16*H16)</f>
        <v>19.021739130434781</v>
      </c>
      <c r="K16" s="53">
        <f>C16/(G16*H16)</f>
        <v>86.956521739130437</v>
      </c>
      <c r="L16" s="55">
        <f>D16/(G16*H16)</f>
        <v>152.17391304347825</v>
      </c>
      <c r="M16" s="50">
        <v>100</v>
      </c>
      <c r="N16" s="50">
        <v>15</v>
      </c>
      <c r="O16" s="173" t="s">
        <v>225</v>
      </c>
      <c r="P16" s="50" t="s">
        <v>223</v>
      </c>
      <c r="Q16" s="50">
        <v>21</v>
      </c>
    </row>
    <row r="17" spans="2:17" x14ac:dyDescent="0.35">
      <c r="B17" s="50" t="s">
        <v>226</v>
      </c>
      <c r="C17" s="52">
        <v>20000</v>
      </c>
      <c r="D17" s="51">
        <v>25000</v>
      </c>
      <c r="E17" s="51">
        <v>2000</v>
      </c>
      <c r="F17" s="52">
        <v>40</v>
      </c>
      <c r="G17" s="52">
        <v>5</v>
      </c>
      <c r="H17" s="52">
        <v>46</v>
      </c>
      <c r="I17" s="53">
        <f>C17/(F17*H17)</f>
        <v>10.869565217391305</v>
      </c>
      <c r="J17" s="54">
        <f>D17/(F17*H17)</f>
        <v>13.586956521739131</v>
      </c>
      <c r="K17" s="53">
        <f>C17/(G17*H17)</f>
        <v>86.956521739130437</v>
      </c>
      <c r="L17" s="55">
        <f>D17/(G17*H17)</f>
        <v>108.69565217391305</v>
      </c>
      <c r="M17" s="50">
        <v>100</v>
      </c>
      <c r="N17" s="50">
        <v>15</v>
      </c>
      <c r="O17" s="171" t="s">
        <v>227</v>
      </c>
      <c r="P17" s="50" t="s">
        <v>228</v>
      </c>
      <c r="Q17" s="50">
        <v>21</v>
      </c>
    </row>
    <row r="18" spans="2:17" x14ac:dyDescent="0.35">
      <c r="B18" s="50" t="s">
        <v>229</v>
      </c>
      <c r="C18" s="52"/>
      <c r="D18" s="51"/>
      <c r="E18" s="51">
        <v>1000</v>
      </c>
      <c r="F18" s="52"/>
      <c r="G18" s="52"/>
      <c r="H18" s="52"/>
      <c r="I18" s="53"/>
      <c r="J18" s="54"/>
      <c r="K18" s="53"/>
      <c r="L18" s="55"/>
      <c r="M18" s="50"/>
      <c r="N18" s="50"/>
      <c r="O18" s="171" t="s">
        <v>7</v>
      </c>
      <c r="P18" s="50"/>
      <c r="Q18" s="50"/>
    </row>
    <row r="19" spans="2:17" x14ac:dyDescent="0.35">
      <c r="B19" s="50" t="s">
        <v>230</v>
      </c>
      <c r="C19" s="52">
        <v>20000</v>
      </c>
      <c r="D19" s="51">
        <v>25000</v>
      </c>
      <c r="E19" s="51">
        <v>2000</v>
      </c>
      <c r="F19" s="52">
        <v>40</v>
      </c>
      <c r="G19" s="52">
        <v>5</v>
      </c>
      <c r="H19" s="52">
        <v>46</v>
      </c>
      <c r="I19" s="53">
        <f>C19/(F19*H19)</f>
        <v>10.869565217391305</v>
      </c>
      <c r="J19" s="54">
        <f>D19/(F19*H19)</f>
        <v>13.586956521739131</v>
      </c>
      <c r="K19" s="53">
        <f>C19/(G19*H19)</f>
        <v>86.956521739130437</v>
      </c>
      <c r="L19" s="55">
        <f>D19/(G19*H19)</f>
        <v>108.69565217391305</v>
      </c>
      <c r="M19" s="50">
        <v>100</v>
      </c>
      <c r="N19" s="50">
        <v>15</v>
      </c>
      <c r="O19" s="171" t="s">
        <v>231</v>
      </c>
      <c r="P19" s="50" t="s">
        <v>223</v>
      </c>
      <c r="Q19" s="50">
        <v>21</v>
      </c>
    </row>
    <row r="20" spans="2:17" x14ac:dyDescent="0.35">
      <c r="B20" s="50" t="s">
        <v>232</v>
      </c>
      <c r="C20" s="50"/>
      <c r="D20" s="51"/>
      <c r="E20" s="51"/>
      <c r="F20" s="52"/>
      <c r="G20" s="52"/>
      <c r="H20" s="52"/>
      <c r="I20" s="50"/>
      <c r="J20" s="50"/>
      <c r="K20" s="50"/>
      <c r="L20" s="56"/>
      <c r="M20" s="50">
        <v>150</v>
      </c>
      <c r="N20" s="50">
        <v>25</v>
      </c>
      <c r="O20" s="172"/>
      <c r="P20" s="50" t="s">
        <v>228</v>
      </c>
      <c r="Q20" s="50">
        <v>21</v>
      </c>
    </row>
    <row r="22" spans="2:17" ht="15.5" x14ac:dyDescent="0.35">
      <c r="B22" s="186"/>
    </row>
    <row r="23" spans="2:17" ht="15.5" x14ac:dyDescent="0.35">
      <c r="B23" s="57" t="s">
        <v>233</v>
      </c>
      <c r="C23" s="58"/>
      <c r="D23" s="59"/>
      <c r="E23" s="59"/>
      <c r="F23" s="60"/>
      <c r="G23" s="61"/>
    </row>
    <row r="24" spans="2:17" ht="15.5" x14ac:dyDescent="0.35">
      <c r="B24" s="191" t="s">
        <v>234</v>
      </c>
      <c r="C24" s="192"/>
      <c r="D24" s="51" t="s">
        <v>235</v>
      </c>
      <c r="E24" s="51" t="s">
        <v>236</v>
      </c>
      <c r="F24" s="52" t="s">
        <v>237</v>
      </c>
      <c r="G24" s="52" t="s">
        <v>238</v>
      </c>
    </row>
    <row r="25" spans="2:17" ht="34" customHeight="1" x14ac:dyDescent="0.35">
      <c r="B25" s="193" t="s">
        <v>239</v>
      </c>
      <c r="C25" s="194"/>
      <c r="D25" s="165">
        <v>5</v>
      </c>
      <c r="E25" s="165">
        <v>0.625</v>
      </c>
      <c r="F25" s="165">
        <v>44</v>
      </c>
      <c r="G25" s="168">
        <f>E25*F25*M15</f>
        <v>4125</v>
      </c>
    </row>
    <row r="26" spans="2:17" ht="51" customHeight="1" x14ac:dyDescent="0.35">
      <c r="B26" s="193" t="s">
        <v>240</v>
      </c>
      <c r="C26" s="194"/>
      <c r="D26" s="165">
        <v>2</v>
      </c>
      <c r="E26" s="165">
        <v>0.25</v>
      </c>
      <c r="F26" s="165">
        <v>44</v>
      </c>
      <c r="G26" s="168">
        <f>E26*F26*M15</f>
        <v>1650</v>
      </c>
    </row>
    <row r="27" spans="2:17" ht="34" customHeight="1" x14ac:dyDescent="0.35">
      <c r="B27" s="193" t="s">
        <v>241</v>
      </c>
      <c r="C27" s="194"/>
      <c r="D27" s="165">
        <v>2</v>
      </c>
      <c r="E27" s="165">
        <v>0.25</v>
      </c>
      <c r="F27" s="166">
        <v>48</v>
      </c>
      <c r="G27" s="168">
        <f>E27*F27*M15</f>
        <v>1800</v>
      </c>
    </row>
    <row r="28" spans="2:17" ht="17.149999999999999" customHeight="1" x14ac:dyDescent="0.35">
      <c r="B28" s="193" t="s">
        <v>242</v>
      </c>
      <c r="C28" s="194"/>
      <c r="D28" s="51"/>
      <c r="E28" s="165">
        <v>1</v>
      </c>
      <c r="F28" s="166">
        <v>8</v>
      </c>
      <c r="G28" s="168">
        <f>E28*F28*M15</f>
        <v>1200</v>
      </c>
    </row>
    <row r="29" spans="2:17" ht="15.5" x14ac:dyDescent="0.35">
      <c r="B29" s="62" t="s">
        <v>243</v>
      </c>
      <c r="C29" s="63"/>
      <c r="D29" s="64"/>
      <c r="E29" s="64"/>
      <c r="F29" s="65"/>
      <c r="G29" s="168">
        <f>SUM(G25:G28)</f>
        <v>8775</v>
      </c>
    </row>
    <row r="30" spans="2:17" ht="15.5" x14ac:dyDescent="0.35">
      <c r="B30" s="67"/>
    </row>
    <row r="31" spans="2:17" ht="15.5" x14ac:dyDescent="0.35">
      <c r="B31" s="195" t="s">
        <v>244</v>
      </c>
      <c r="C31" s="196"/>
      <c r="D31" s="51"/>
      <c r="E31" s="51"/>
      <c r="F31" s="52"/>
      <c r="G31" s="52"/>
    </row>
    <row r="32" spans="2:17" ht="51" customHeight="1" x14ac:dyDescent="0.35">
      <c r="B32" s="190" t="s">
        <v>245</v>
      </c>
      <c r="C32" s="190"/>
      <c r="D32" s="165">
        <v>5</v>
      </c>
      <c r="E32" s="165">
        <f>5/8</f>
        <v>0.625</v>
      </c>
      <c r="F32" s="165">
        <v>44</v>
      </c>
      <c r="G32" s="168">
        <f>E32*F32*M16</f>
        <v>2750</v>
      </c>
    </row>
    <row r="33" spans="2:7" ht="28.5" customHeight="1" x14ac:dyDescent="0.35">
      <c r="B33" s="190" t="s">
        <v>246</v>
      </c>
      <c r="C33" s="190"/>
      <c r="D33" s="165">
        <v>2</v>
      </c>
      <c r="E33" s="165">
        <v>0.25</v>
      </c>
      <c r="F33" s="166">
        <v>44</v>
      </c>
      <c r="G33" s="168">
        <f>F33*E33*M16</f>
        <v>1100</v>
      </c>
    </row>
    <row r="34" spans="2:7" ht="17.149999999999999" customHeight="1" x14ac:dyDescent="0.35">
      <c r="B34" s="190" t="s">
        <v>247</v>
      </c>
      <c r="C34" s="190"/>
      <c r="D34" s="51"/>
      <c r="E34" s="165">
        <v>2</v>
      </c>
      <c r="F34" s="166">
        <v>8</v>
      </c>
      <c r="G34" s="168">
        <f>E34*F34*M16</f>
        <v>1600</v>
      </c>
    </row>
    <row r="35" spans="2:7" ht="15.5" x14ac:dyDescent="0.35">
      <c r="B35" s="62" t="s">
        <v>248</v>
      </c>
      <c r="C35" s="63"/>
      <c r="D35" s="64"/>
      <c r="E35" s="64"/>
      <c r="F35" s="65"/>
      <c r="G35" s="168">
        <f>SUM(G32:G34)</f>
        <v>5450</v>
      </c>
    </row>
    <row r="36" spans="2:7" ht="15.5" x14ac:dyDescent="0.35">
      <c r="B36" s="67"/>
      <c r="G36" s="68"/>
    </row>
    <row r="37" spans="2:7" ht="15.5" x14ac:dyDescent="0.35">
      <c r="B37" s="195" t="s">
        <v>92</v>
      </c>
      <c r="C37" s="196"/>
      <c r="D37" s="51"/>
      <c r="E37" s="51"/>
      <c r="F37" s="52"/>
      <c r="G37" s="52"/>
    </row>
    <row r="38" spans="2:7" ht="15.5" x14ac:dyDescent="0.35">
      <c r="B38" s="190" t="s">
        <v>249</v>
      </c>
      <c r="C38" s="190"/>
      <c r="D38" s="165">
        <v>0</v>
      </c>
      <c r="E38" s="165">
        <v>0.5</v>
      </c>
      <c r="F38" s="165">
        <v>44</v>
      </c>
      <c r="G38" s="168">
        <f>E38*F38*M17</f>
        <v>2200</v>
      </c>
    </row>
    <row r="39" spans="2:7" ht="15.5" x14ac:dyDescent="0.35">
      <c r="B39" s="187" t="s">
        <v>250</v>
      </c>
      <c r="C39" s="187"/>
      <c r="D39" s="51"/>
      <c r="E39" s="51"/>
      <c r="F39" s="51"/>
      <c r="G39" s="169">
        <v>1500</v>
      </c>
    </row>
    <row r="40" spans="2:7" ht="16" customHeight="1" x14ac:dyDescent="0.35">
      <c r="B40" s="190" t="s">
        <v>251</v>
      </c>
      <c r="C40" s="190"/>
      <c r="D40" s="51" t="s">
        <v>7</v>
      </c>
      <c r="E40" s="51" t="s">
        <v>7</v>
      </c>
      <c r="F40" s="52" t="s">
        <v>7</v>
      </c>
      <c r="G40" s="168">
        <f>10*K19</f>
        <v>869.56521739130437</v>
      </c>
    </row>
    <row r="41" spans="2:7" ht="15.5" x14ac:dyDescent="0.35">
      <c r="B41" s="62" t="s">
        <v>252</v>
      </c>
      <c r="C41" s="63"/>
      <c r="D41" s="64"/>
      <c r="E41" s="64"/>
      <c r="F41" s="65"/>
      <c r="G41" s="168">
        <f>SUM(G38:G40)</f>
        <v>4569.565217391304</v>
      </c>
    </row>
    <row r="42" spans="2:7" ht="15.5" x14ac:dyDescent="0.35">
      <c r="B42" s="69"/>
      <c r="C42" s="70"/>
      <c r="D42" s="71"/>
      <c r="E42" s="71"/>
      <c r="F42" s="72"/>
      <c r="G42" s="73"/>
    </row>
    <row r="43" spans="2:7" ht="15.5" x14ac:dyDescent="0.35">
      <c r="B43" s="62" t="s">
        <v>253</v>
      </c>
      <c r="C43" s="63"/>
      <c r="D43" s="64"/>
      <c r="E43" s="64"/>
      <c r="F43" s="65"/>
      <c r="G43" s="168">
        <f>G29+G35+G41</f>
        <v>18794.565217391304</v>
      </c>
    </row>
    <row r="44" spans="2:7" ht="15.5" x14ac:dyDescent="0.35">
      <c r="B44" s="188"/>
    </row>
    <row r="45" spans="2:7" ht="15.5" x14ac:dyDescent="0.35">
      <c r="B45" s="74" t="s">
        <v>254</v>
      </c>
    </row>
    <row r="46" spans="2:7" x14ac:dyDescent="0.35">
      <c r="B46" s="44" t="s">
        <v>200</v>
      </c>
    </row>
    <row r="47" spans="2:7" ht="15.5" x14ac:dyDescent="0.35">
      <c r="B47" s="189" t="s">
        <v>255</v>
      </c>
    </row>
    <row r="48" spans="2:7" ht="15.5" x14ac:dyDescent="0.35">
      <c r="B48" s="189" t="s">
        <v>256</v>
      </c>
    </row>
    <row r="49" spans="2:12" ht="15.5" x14ac:dyDescent="0.35">
      <c r="B49" s="75"/>
    </row>
    <row r="50" spans="2:12" ht="15.5" x14ac:dyDescent="0.35">
      <c r="B50" s="189" t="s">
        <v>257</v>
      </c>
    </row>
    <row r="51" spans="2:12" ht="15.5" x14ac:dyDescent="0.35">
      <c r="B51" s="189"/>
    </row>
    <row r="52" spans="2:12" ht="15.5" x14ac:dyDescent="0.35">
      <c r="B52" s="189" t="s">
        <v>258</v>
      </c>
    </row>
    <row r="54" spans="2:12" ht="15.5" x14ac:dyDescent="0.35">
      <c r="B54" s="189"/>
    </row>
    <row r="56" spans="2:12" ht="15.5" x14ac:dyDescent="0.35">
      <c r="B56" s="57" t="s">
        <v>259</v>
      </c>
      <c r="C56" s="58"/>
      <c r="D56" s="59"/>
      <c r="E56" s="59"/>
      <c r="F56" s="60"/>
      <c r="G56" s="61"/>
    </row>
    <row r="57" spans="2:12" ht="23.25" customHeight="1" x14ac:dyDescent="0.35">
      <c r="B57" s="45"/>
      <c r="C57" s="47" t="s">
        <v>260</v>
      </c>
      <c r="D57" s="46" t="s">
        <v>261</v>
      </c>
      <c r="E57" s="47" t="s">
        <v>262</v>
      </c>
      <c r="F57" s="48" t="s">
        <v>263</v>
      </c>
      <c r="G57" s="48" t="s">
        <v>211</v>
      </c>
      <c r="H57" s="48" t="s">
        <v>264</v>
      </c>
      <c r="L57" s="40"/>
    </row>
    <row r="58" spans="2:12" x14ac:dyDescent="0.35">
      <c r="B58" s="50" t="s">
        <v>265</v>
      </c>
      <c r="C58" s="164">
        <v>80</v>
      </c>
      <c r="D58" s="164">
        <v>50</v>
      </c>
      <c r="E58" s="164">
        <v>40</v>
      </c>
      <c r="F58" s="166">
        <v>2</v>
      </c>
      <c r="G58" s="166">
        <v>44</v>
      </c>
      <c r="H58" s="168">
        <f>G58*F58*D58</f>
        <v>4400</v>
      </c>
      <c r="L58" s="40"/>
    </row>
    <row r="59" spans="2:12" x14ac:dyDescent="0.35">
      <c r="B59" s="50" t="s">
        <v>266</v>
      </c>
      <c r="C59" s="164">
        <v>40</v>
      </c>
      <c r="D59" s="164">
        <v>25</v>
      </c>
      <c r="E59" s="164">
        <v>20</v>
      </c>
      <c r="F59" s="166">
        <v>1</v>
      </c>
      <c r="G59" s="166">
        <v>22</v>
      </c>
      <c r="H59" s="168">
        <f t="shared" ref="H59:H60" si="0">G59*F59*D59</f>
        <v>550</v>
      </c>
      <c r="L59" s="40"/>
    </row>
    <row r="60" spans="2:12" x14ac:dyDescent="0.35">
      <c r="B60" s="50" t="s">
        <v>267</v>
      </c>
      <c r="C60" s="164">
        <v>25</v>
      </c>
      <c r="D60" s="164">
        <v>20</v>
      </c>
      <c r="E60" s="164">
        <v>15</v>
      </c>
      <c r="F60" s="166">
        <v>0.5</v>
      </c>
      <c r="G60" s="166">
        <v>10</v>
      </c>
      <c r="H60" s="168">
        <f t="shared" si="0"/>
        <v>100</v>
      </c>
      <c r="L60" s="40"/>
    </row>
    <row r="61" spans="2:12" x14ac:dyDescent="0.35">
      <c r="B61" s="50" t="s">
        <v>268</v>
      </c>
      <c r="C61" s="164">
        <v>50</v>
      </c>
      <c r="D61" s="164">
        <v>40</v>
      </c>
      <c r="E61" s="164">
        <v>30</v>
      </c>
      <c r="F61" s="166">
        <v>1</v>
      </c>
      <c r="G61" s="166">
        <v>0</v>
      </c>
      <c r="H61" s="168">
        <f>F61*G61*E61</f>
        <v>0</v>
      </c>
      <c r="L61" s="40"/>
    </row>
    <row r="62" spans="2:12" x14ac:dyDescent="0.35">
      <c r="B62" s="50" t="s">
        <v>269</v>
      </c>
      <c r="C62" s="164">
        <v>30</v>
      </c>
      <c r="D62" s="164">
        <v>20</v>
      </c>
      <c r="E62" s="164">
        <v>15</v>
      </c>
      <c r="F62" s="166">
        <v>1</v>
      </c>
      <c r="G62" s="166">
        <v>20</v>
      </c>
      <c r="H62" s="168">
        <f>G62*F62*D62</f>
        <v>400</v>
      </c>
      <c r="L62" s="40"/>
    </row>
    <row r="63" spans="2:12" ht="15.5" x14ac:dyDescent="0.35">
      <c r="B63" s="62" t="s">
        <v>253</v>
      </c>
      <c r="C63" s="63"/>
      <c r="D63" s="64"/>
      <c r="E63" s="64"/>
      <c r="F63" s="65"/>
      <c r="G63" s="66" t="s">
        <v>7</v>
      </c>
      <c r="H63" s="168">
        <f>SUM(H58:H62)</f>
        <v>5450</v>
      </c>
    </row>
    <row r="65" spans="2:8" ht="15.5" x14ac:dyDescent="0.35">
      <c r="B65" s="57" t="s">
        <v>382</v>
      </c>
      <c r="C65" s="76"/>
      <c r="D65" s="77"/>
      <c r="E65" s="59"/>
      <c r="F65" s="60"/>
      <c r="G65" s="61"/>
    </row>
    <row r="66" spans="2:8" ht="29" x14ac:dyDescent="0.35">
      <c r="B66" s="45"/>
      <c r="C66" s="47" t="s">
        <v>260</v>
      </c>
      <c r="D66" s="46" t="s">
        <v>261</v>
      </c>
      <c r="E66" s="47" t="s">
        <v>262</v>
      </c>
      <c r="F66" s="48" t="s">
        <v>263</v>
      </c>
      <c r="G66" s="48" t="s">
        <v>211</v>
      </c>
      <c r="H66" s="48" t="s">
        <v>264</v>
      </c>
    </row>
    <row r="67" spans="2:8" x14ac:dyDescent="0.35">
      <c r="B67" s="50" t="s">
        <v>265</v>
      </c>
      <c r="C67" s="164">
        <v>80</v>
      </c>
      <c r="D67" s="164">
        <v>50</v>
      </c>
      <c r="E67" s="164">
        <v>40</v>
      </c>
      <c r="F67" s="166">
        <v>3</v>
      </c>
      <c r="G67" s="166">
        <v>8</v>
      </c>
      <c r="H67" s="168">
        <f>G67*F67*D67</f>
        <v>1200</v>
      </c>
    </row>
    <row r="68" spans="2:8" x14ac:dyDescent="0.35">
      <c r="B68" s="50" t="s">
        <v>268</v>
      </c>
      <c r="C68" s="164">
        <v>50</v>
      </c>
      <c r="D68" s="164">
        <v>40</v>
      </c>
      <c r="E68" s="164">
        <v>30</v>
      </c>
      <c r="F68" s="166">
        <v>1</v>
      </c>
      <c r="G68" s="166">
        <v>8</v>
      </c>
      <c r="H68" s="168">
        <f t="shared" ref="H68:H69" si="1">G68*F68*D68</f>
        <v>320</v>
      </c>
    </row>
    <row r="69" spans="2:8" x14ac:dyDescent="0.35">
      <c r="B69" s="50" t="s">
        <v>269</v>
      </c>
      <c r="C69" s="164">
        <v>30</v>
      </c>
      <c r="D69" s="164">
        <v>20</v>
      </c>
      <c r="E69" s="164">
        <v>15</v>
      </c>
      <c r="F69" s="166">
        <v>1</v>
      </c>
      <c r="G69" s="166">
        <v>8</v>
      </c>
      <c r="H69" s="168">
        <f t="shared" si="1"/>
        <v>160</v>
      </c>
    </row>
    <row r="70" spans="2:8" x14ac:dyDescent="0.35">
      <c r="B70" s="45"/>
      <c r="C70" s="47"/>
      <c r="D70" s="46"/>
      <c r="E70" s="47"/>
      <c r="F70" s="48"/>
      <c r="G70" s="48"/>
      <c r="H70" s="48"/>
    </row>
    <row r="71" spans="2:8" ht="15.5" x14ac:dyDescent="0.35">
      <c r="B71" s="62" t="s">
        <v>253</v>
      </c>
      <c r="C71" s="63"/>
      <c r="D71" s="64"/>
      <c r="E71" s="64"/>
      <c r="F71" s="65"/>
      <c r="G71" s="66" t="s">
        <v>7</v>
      </c>
      <c r="H71" s="168">
        <f>SUM(H67:H70)</f>
        <v>1680</v>
      </c>
    </row>
    <row r="75" spans="2:8" ht="15.5" x14ac:dyDescent="0.35">
      <c r="B75" s="57" t="s">
        <v>270</v>
      </c>
      <c r="C75" s="58"/>
      <c r="D75" s="59"/>
      <c r="E75" s="59"/>
      <c r="F75" s="60"/>
      <c r="G75" s="61"/>
    </row>
    <row r="76" spans="2:8" ht="22.5" customHeight="1" x14ac:dyDescent="0.35">
      <c r="B76" s="45"/>
      <c r="C76" s="47" t="s">
        <v>260</v>
      </c>
      <c r="D76" s="46" t="s">
        <v>261</v>
      </c>
      <c r="E76" s="47" t="s">
        <v>271</v>
      </c>
      <c r="F76" s="48" t="s">
        <v>263</v>
      </c>
      <c r="G76" s="48" t="s">
        <v>211</v>
      </c>
      <c r="H76" s="48" t="s">
        <v>264</v>
      </c>
    </row>
    <row r="77" spans="2:8" x14ac:dyDescent="0.35">
      <c r="B77" s="50" t="s">
        <v>265</v>
      </c>
      <c r="C77" s="164">
        <v>80</v>
      </c>
      <c r="D77" s="164">
        <v>60</v>
      </c>
      <c r="E77" s="164">
        <v>40</v>
      </c>
      <c r="F77" s="166">
        <v>2</v>
      </c>
      <c r="G77" s="166">
        <v>6</v>
      </c>
      <c r="H77" s="168">
        <f>G77*F77*D77</f>
        <v>720</v>
      </c>
    </row>
    <row r="78" spans="2:8" ht="15.5" x14ac:dyDescent="0.35">
      <c r="B78" s="62" t="s">
        <v>253</v>
      </c>
      <c r="C78" s="63"/>
      <c r="D78" s="64"/>
      <c r="E78" s="64"/>
      <c r="F78" s="65"/>
      <c r="G78" s="66" t="s">
        <v>7</v>
      </c>
      <c r="H78" s="168">
        <f>SUM(H77:H77)</f>
        <v>720</v>
      </c>
    </row>
  </sheetData>
  <mergeCells count="12">
    <mergeCell ref="B40:C40"/>
    <mergeCell ref="B24:C24"/>
    <mergeCell ref="B25:C25"/>
    <mergeCell ref="B26:C26"/>
    <mergeCell ref="B27:C27"/>
    <mergeCell ref="B28:C28"/>
    <mergeCell ref="B31:C31"/>
    <mergeCell ref="B32:C32"/>
    <mergeCell ref="B33:C33"/>
    <mergeCell ref="B34:C34"/>
    <mergeCell ref="B37:C37"/>
    <mergeCell ref="B38:C3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7D32-2D8C-B840-8A96-217E9D19CB91}">
  <sheetPr>
    <tabColor theme="7" tint="0.39997558519241921"/>
  </sheetPr>
  <dimension ref="A1:M46"/>
  <sheetViews>
    <sheetView zoomScale="120" zoomScaleNormal="120" workbookViewId="0">
      <selection activeCell="G13" sqref="G13"/>
    </sheetView>
  </sheetViews>
  <sheetFormatPr defaultColWidth="8.81640625" defaultRowHeight="14.5" x14ac:dyDescent="0.35"/>
  <cols>
    <col min="1" max="2" width="8.81640625" style="40"/>
    <col min="3" max="3" width="22.453125" style="40" customWidth="1"/>
    <col min="4" max="4" width="8.81640625" style="40"/>
    <col min="5" max="5" width="13.26953125" style="42" customWidth="1"/>
    <col min="6" max="7" width="8.81640625" style="40"/>
    <col min="8" max="8" width="3.7265625" style="40" customWidth="1"/>
    <col min="9" max="9" width="24.81640625" style="40" customWidth="1"/>
    <col min="10" max="10" width="17.453125" style="40" customWidth="1"/>
    <col min="11" max="11" width="8.81640625" style="40"/>
    <col min="12" max="12" width="17.453125" style="40" customWidth="1"/>
    <col min="13" max="13" width="18.81640625" style="40" customWidth="1"/>
    <col min="14" max="17" width="8.81640625" style="40"/>
    <col min="18" max="18" width="9" style="40" customWidth="1"/>
    <col min="19" max="20" width="8.81640625" style="40"/>
    <col min="21" max="21" width="9" style="40" customWidth="1"/>
    <col min="22" max="16384" width="8.81640625" style="40"/>
  </cols>
  <sheetData>
    <row r="1" spans="1:11" ht="15.5" x14ac:dyDescent="0.35">
      <c r="A1" s="188" t="s">
        <v>272</v>
      </c>
    </row>
    <row r="2" spans="1:11" x14ac:dyDescent="0.35">
      <c r="B2" s="40" t="s">
        <v>273</v>
      </c>
    </row>
    <row r="4" spans="1:11" x14ac:dyDescent="0.35">
      <c r="B4" s="44" t="s">
        <v>157</v>
      </c>
      <c r="C4" s="40" t="s">
        <v>156</v>
      </c>
      <c r="D4" s="162"/>
    </row>
    <row r="5" spans="1:11" x14ac:dyDescent="0.35">
      <c r="C5" s="13" t="s">
        <v>158</v>
      </c>
      <c r="D5" s="161"/>
    </row>
    <row r="6" spans="1:11" x14ac:dyDescent="0.35">
      <c r="C6" s="13" t="s">
        <v>159</v>
      </c>
      <c r="D6" s="154"/>
    </row>
    <row r="9" spans="1:11" x14ac:dyDescent="0.35">
      <c r="B9" s="116" t="s">
        <v>274</v>
      </c>
      <c r="C9" s="116"/>
      <c r="D9" s="116"/>
      <c r="E9" s="117"/>
      <c r="F9" s="116"/>
      <c r="I9" s="116" t="s">
        <v>275</v>
      </c>
      <c r="J9" s="116"/>
      <c r="K9" s="116"/>
    </row>
    <row r="10" spans="1:11" x14ac:dyDescent="0.35">
      <c r="B10" s="50"/>
      <c r="C10" s="50"/>
      <c r="D10" s="52" t="s">
        <v>168</v>
      </c>
      <c r="E10" s="52" t="s">
        <v>276</v>
      </c>
      <c r="F10" s="50" t="s">
        <v>277</v>
      </c>
      <c r="G10" s="40" t="s">
        <v>7</v>
      </c>
      <c r="I10" s="50" t="s">
        <v>7</v>
      </c>
      <c r="J10" s="50"/>
      <c r="K10" s="50"/>
    </row>
    <row r="11" spans="1:11" x14ac:dyDescent="0.35">
      <c r="B11" s="50"/>
      <c r="C11" s="118" t="s">
        <v>278</v>
      </c>
      <c r="D11" s="119" t="s">
        <v>7</v>
      </c>
      <c r="E11" s="52"/>
      <c r="F11" s="50">
        <v>4</v>
      </c>
      <c r="I11" s="118" t="s">
        <v>275</v>
      </c>
      <c r="J11" s="118" t="s">
        <v>279</v>
      </c>
      <c r="K11" s="50"/>
    </row>
    <row r="12" spans="1:11" x14ac:dyDescent="0.35">
      <c r="B12" s="50"/>
      <c r="C12" s="118" t="s">
        <v>280</v>
      </c>
      <c r="D12" s="119" t="s">
        <v>7</v>
      </c>
      <c r="E12" s="52">
        <v>3.5</v>
      </c>
      <c r="F12" s="50">
        <f>E12*F11</f>
        <v>14</v>
      </c>
      <c r="I12" s="118" t="s">
        <v>281</v>
      </c>
      <c r="J12" s="118">
        <v>5</v>
      </c>
      <c r="K12" s="50"/>
    </row>
    <row r="13" spans="1:11" x14ac:dyDescent="0.35">
      <c r="B13" s="50"/>
      <c r="C13" s="50"/>
      <c r="D13" s="50"/>
      <c r="E13" s="52"/>
      <c r="F13" s="50"/>
      <c r="I13" s="118" t="s">
        <v>282</v>
      </c>
      <c r="J13" s="118">
        <v>1</v>
      </c>
      <c r="K13" s="50"/>
    </row>
    <row r="14" spans="1:11" x14ac:dyDescent="0.35">
      <c r="B14" s="50"/>
      <c r="C14" s="118" t="s">
        <v>283</v>
      </c>
      <c r="D14" s="180">
        <v>6</v>
      </c>
      <c r="E14" s="52" t="s">
        <v>7</v>
      </c>
      <c r="F14" s="50"/>
      <c r="I14" s="50" t="s">
        <v>284</v>
      </c>
      <c r="J14" s="50">
        <v>15</v>
      </c>
      <c r="K14" s="50"/>
    </row>
    <row r="15" spans="1:11" x14ac:dyDescent="0.35">
      <c r="B15" s="50"/>
      <c r="C15" s="118" t="s">
        <v>285</v>
      </c>
      <c r="D15" s="180">
        <v>2</v>
      </c>
      <c r="E15" s="183">
        <f>D15*D14</f>
        <v>12</v>
      </c>
      <c r="F15" s="184">
        <f>E15*F11</f>
        <v>48</v>
      </c>
      <c r="I15" s="50" t="s">
        <v>286</v>
      </c>
      <c r="J15" s="50">
        <v>5</v>
      </c>
      <c r="K15" s="50"/>
    </row>
    <row r="16" spans="1:11" x14ac:dyDescent="0.35">
      <c r="B16" s="50"/>
      <c r="C16" s="118" t="s">
        <v>287</v>
      </c>
      <c r="D16" s="180">
        <v>8</v>
      </c>
      <c r="E16" s="183">
        <f>D16*D14</f>
        <v>48</v>
      </c>
      <c r="F16" s="184">
        <f>E16*F11</f>
        <v>192</v>
      </c>
      <c r="I16" s="50" t="s">
        <v>288</v>
      </c>
      <c r="J16" s="50">
        <v>5</v>
      </c>
      <c r="K16" s="50"/>
    </row>
    <row r="17" spans="2:13" x14ac:dyDescent="0.35">
      <c r="B17" s="50"/>
      <c r="C17" s="118" t="s">
        <v>289</v>
      </c>
      <c r="D17" s="180">
        <f>D15+D16</f>
        <v>10</v>
      </c>
      <c r="E17" s="167">
        <f>D17*D14</f>
        <v>60</v>
      </c>
      <c r="F17" s="185">
        <f>E17*F11</f>
        <v>240</v>
      </c>
      <c r="I17" s="50" t="s">
        <v>290</v>
      </c>
      <c r="J17" s="50"/>
      <c r="K17" s="50">
        <f>SUM(J14:J16)</f>
        <v>25</v>
      </c>
      <c r="L17" s="79"/>
    </row>
    <row r="18" spans="2:13" x14ac:dyDescent="0.35">
      <c r="B18" s="50"/>
      <c r="C18" s="118" t="s">
        <v>291</v>
      </c>
      <c r="D18" s="119" t="s">
        <v>7</v>
      </c>
      <c r="E18" s="166">
        <v>4</v>
      </c>
      <c r="F18" s="185">
        <f>E18*F11</f>
        <v>16</v>
      </c>
      <c r="I18" s="50" t="s">
        <v>292</v>
      </c>
      <c r="J18" s="50"/>
      <c r="K18" s="50"/>
      <c r="L18" s="79"/>
    </row>
    <row r="19" spans="2:13" x14ac:dyDescent="0.35">
      <c r="B19" s="50"/>
      <c r="C19" s="118" t="s">
        <v>7</v>
      </c>
      <c r="D19" s="119" t="s">
        <v>7</v>
      </c>
      <c r="E19" s="52"/>
      <c r="F19" s="118"/>
      <c r="I19" s="50"/>
      <c r="J19" s="50"/>
      <c r="K19" s="50"/>
      <c r="L19" s="79"/>
    </row>
    <row r="20" spans="2:13" x14ac:dyDescent="0.35">
      <c r="B20" s="50"/>
      <c r="C20" s="50"/>
      <c r="D20" s="50"/>
      <c r="E20" s="52"/>
      <c r="F20" s="50"/>
      <c r="I20" s="124" t="s">
        <v>293</v>
      </c>
      <c r="J20" s="125">
        <f>E12*60/K17</f>
        <v>8.4</v>
      </c>
      <c r="K20" s="50"/>
    </row>
    <row r="21" spans="2:13" x14ac:dyDescent="0.35">
      <c r="B21" s="50"/>
      <c r="C21" s="50"/>
      <c r="D21" s="50"/>
      <c r="E21" s="52"/>
      <c r="F21" s="50"/>
      <c r="I21" s="126" t="s">
        <v>294</v>
      </c>
      <c r="J21" s="127"/>
      <c r="K21" s="127"/>
    </row>
    <row r="22" spans="2:13" x14ac:dyDescent="0.35">
      <c r="B22" s="118" t="s">
        <v>1</v>
      </c>
      <c r="C22" s="50"/>
      <c r="D22" s="50"/>
      <c r="E22" s="52"/>
      <c r="F22" s="50"/>
      <c r="I22" s="128" t="s">
        <v>295</v>
      </c>
      <c r="J22" s="129" t="s">
        <v>296</v>
      </c>
      <c r="K22" s="130"/>
      <c r="L22" s="131" t="s">
        <v>297</v>
      </c>
      <c r="M22" s="132" t="s">
        <v>298</v>
      </c>
    </row>
    <row r="23" spans="2:13" x14ac:dyDescent="0.35">
      <c r="B23" s="50"/>
      <c r="C23" s="118" t="s">
        <v>299</v>
      </c>
      <c r="D23" s="174">
        <v>50</v>
      </c>
      <c r="E23" s="177">
        <f>D23*D14</f>
        <v>300</v>
      </c>
      <c r="F23" s="178">
        <f>E23*F11</f>
        <v>1200</v>
      </c>
      <c r="G23" s="80"/>
      <c r="I23" s="137" t="s">
        <v>300</v>
      </c>
      <c r="J23" s="138" t="s">
        <v>301</v>
      </c>
      <c r="K23" s="139">
        <v>1</v>
      </c>
      <c r="L23" s="138" t="s">
        <v>302</v>
      </c>
      <c r="M23" s="140" t="s">
        <v>303</v>
      </c>
    </row>
    <row r="24" spans="2:13" x14ac:dyDescent="0.35">
      <c r="B24" s="50"/>
      <c r="C24" s="118" t="s">
        <v>304</v>
      </c>
      <c r="D24" s="174">
        <v>5</v>
      </c>
      <c r="E24" s="177">
        <f>D24*(E17-E18)</f>
        <v>280</v>
      </c>
      <c r="F24" s="178">
        <f>E24*F11</f>
        <v>1120</v>
      </c>
      <c r="G24" s="80"/>
      <c r="I24" s="137" t="s">
        <v>305</v>
      </c>
      <c r="J24" s="138" t="s">
        <v>306</v>
      </c>
      <c r="K24" s="139">
        <v>2</v>
      </c>
      <c r="L24" s="138" t="s">
        <v>307</v>
      </c>
      <c r="M24" s="140" t="s">
        <v>303</v>
      </c>
    </row>
    <row r="25" spans="2:13" x14ac:dyDescent="0.35">
      <c r="B25" s="50"/>
      <c r="C25" s="118" t="s">
        <v>308</v>
      </c>
      <c r="D25" s="120" t="s">
        <v>7</v>
      </c>
      <c r="E25" s="175">
        <v>0</v>
      </c>
      <c r="F25" s="178">
        <f>E25*F11</f>
        <v>0</v>
      </c>
      <c r="G25" s="80"/>
      <c r="I25" s="137" t="s">
        <v>301</v>
      </c>
      <c r="J25" s="138" t="s">
        <v>309</v>
      </c>
      <c r="K25" s="139">
        <v>3</v>
      </c>
      <c r="L25" s="138" t="s">
        <v>310</v>
      </c>
      <c r="M25" s="140" t="s">
        <v>311</v>
      </c>
    </row>
    <row r="26" spans="2:13" x14ac:dyDescent="0.35">
      <c r="B26" s="50"/>
      <c r="C26" s="118" t="s">
        <v>312</v>
      </c>
      <c r="D26" s="120" t="s">
        <v>7</v>
      </c>
      <c r="E26" s="175">
        <v>50</v>
      </c>
      <c r="F26" s="178">
        <f>E26*F11</f>
        <v>200</v>
      </c>
      <c r="G26" s="80"/>
      <c r="I26" s="137" t="s">
        <v>300</v>
      </c>
      <c r="J26" s="138" t="s">
        <v>302</v>
      </c>
      <c r="K26" s="139">
        <v>4</v>
      </c>
      <c r="L26" s="138" t="s">
        <v>303</v>
      </c>
      <c r="M26" s="140" t="s">
        <v>301</v>
      </c>
    </row>
    <row r="27" spans="2:13" x14ac:dyDescent="0.35">
      <c r="B27" s="50"/>
      <c r="C27" s="121" t="s">
        <v>313</v>
      </c>
      <c r="D27" s="50"/>
      <c r="E27" s="177">
        <f>SUM(E23:E26)</f>
        <v>630</v>
      </c>
      <c r="F27" s="179">
        <f>SUM(F23:F26)</f>
        <v>2520</v>
      </c>
      <c r="I27" s="137" t="s">
        <v>305</v>
      </c>
      <c r="J27" s="138" t="s">
        <v>303</v>
      </c>
      <c r="K27" s="139">
        <v>5</v>
      </c>
      <c r="L27" s="138" t="s">
        <v>311</v>
      </c>
      <c r="M27" s="140" t="s">
        <v>301</v>
      </c>
    </row>
    <row r="28" spans="2:13" x14ac:dyDescent="0.35">
      <c r="B28" s="50"/>
      <c r="C28" s="50"/>
      <c r="D28" s="50"/>
      <c r="E28" s="52"/>
      <c r="F28" s="50"/>
      <c r="G28" s="80"/>
      <c r="I28" s="137" t="s">
        <v>302</v>
      </c>
      <c r="J28" s="138" t="s">
        <v>309</v>
      </c>
      <c r="K28" s="139">
        <v>6</v>
      </c>
      <c r="L28" s="138" t="s">
        <v>300</v>
      </c>
      <c r="M28" s="140" t="s">
        <v>311</v>
      </c>
    </row>
    <row r="29" spans="2:13" x14ac:dyDescent="0.35">
      <c r="B29" s="50"/>
      <c r="C29" s="50"/>
      <c r="D29" s="50"/>
      <c r="E29" s="52"/>
      <c r="F29" s="50"/>
      <c r="I29" s="137" t="s">
        <v>300</v>
      </c>
      <c r="J29" s="138" t="s">
        <v>311</v>
      </c>
      <c r="K29" s="139">
        <v>7</v>
      </c>
      <c r="L29" s="138" t="s">
        <v>301</v>
      </c>
      <c r="M29" s="140" t="s">
        <v>302</v>
      </c>
    </row>
    <row r="30" spans="2:13" x14ac:dyDescent="0.35">
      <c r="B30" s="50"/>
      <c r="C30" s="50"/>
      <c r="D30" s="50"/>
      <c r="E30" s="52"/>
      <c r="F30" s="50"/>
      <c r="I30" s="137" t="s">
        <v>309</v>
      </c>
      <c r="J30" s="138" t="s">
        <v>303</v>
      </c>
      <c r="K30" s="139">
        <v>8</v>
      </c>
      <c r="L30" s="138" t="s">
        <v>7</v>
      </c>
      <c r="M30" s="140" t="s">
        <v>7</v>
      </c>
    </row>
    <row r="31" spans="2:13" x14ac:dyDescent="0.35">
      <c r="B31" s="118" t="s">
        <v>314</v>
      </c>
      <c r="C31" s="118" t="s">
        <v>315</v>
      </c>
      <c r="D31" s="176">
        <v>50</v>
      </c>
      <c r="E31" s="177">
        <f>D31*E12</f>
        <v>175</v>
      </c>
      <c r="F31" s="178">
        <f>E31*F11</f>
        <v>700</v>
      </c>
      <c r="I31" s="133"/>
      <c r="M31" s="134"/>
    </row>
    <row r="32" spans="2:13" x14ac:dyDescent="0.35">
      <c r="B32" s="118"/>
      <c r="C32" s="118"/>
      <c r="D32" s="120" t="s">
        <v>7</v>
      </c>
      <c r="E32" s="122"/>
      <c r="F32" s="50"/>
      <c r="G32" s="80"/>
      <c r="I32" s="133" t="s">
        <v>316</v>
      </c>
      <c r="J32" s="40">
        <f>D14-1</f>
        <v>5</v>
      </c>
      <c r="M32" s="134"/>
    </row>
    <row r="33" spans="2:13" x14ac:dyDescent="0.35">
      <c r="B33" s="118"/>
      <c r="C33" s="118"/>
      <c r="D33" s="120"/>
      <c r="E33" s="122"/>
      <c r="F33" s="50"/>
      <c r="G33" s="113"/>
      <c r="I33" s="135" t="s">
        <v>317</v>
      </c>
      <c r="J33" s="70">
        <f>J14</f>
        <v>15</v>
      </c>
      <c r="K33" s="70"/>
      <c r="L33" s="70"/>
      <c r="M33" s="136"/>
    </row>
    <row r="34" spans="2:13" x14ac:dyDescent="0.35">
      <c r="B34" s="118"/>
      <c r="C34" s="118"/>
      <c r="D34" s="50"/>
      <c r="E34" s="52"/>
      <c r="F34" s="50"/>
    </row>
    <row r="35" spans="2:13" x14ac:dyDescent="0.35">
      <c r="B35" s="50"/>
      <c r="C35" s="118" t="s">
        <v>318</v>
      </c>
      <c r="D35" s="50" t="s">
        <v>7</v>
      </c>
      <c r="E35" s="177">
        <f>E27-E31</f>
        <v>455</v>
      </c>
      <c r="F35" s="178">
        <f>F27-F31</f>
        <v>1820</v>
      </c>
      <c r="G35" s="80"/>
      <c r="I35" s="80"/>
    </row>
    <row r="36" spans="2:13" x14ac:dyDescent="0.35">
      <c r="B36" s="50"/>
      <c r="C36" s="118"/>
      <c r="D36" s="119"/>
      <c r="E36" s="123"/>
      <c r="F36" s="124"/>
      <c r="H36" s="113"/>
    </row>
    <row r="37" spans="2:13" x14ac:dyDescent="0.35">
      <c r="C37" s="79"/>
      <c r="D37" s="81"/>
      <c r="E37" s="114"/>
      <c r="F37" s="78"/>
    </row>
    <row r="38" spans="2:13" x14ac:dyDescent="0.35">
      <c r="C38" s="79"/>
      <c r="D38" s="81"/>
      <c r="E38" s="114"/>
      <c r="F38" s="78"/>
    </row>
    <row r="39" spans="2:13" x14ac:dyDescent="0.35">
      <c r="C39" s="79"/>
      <c r="D39" s="81"/>
      <c r="E39" s="114"/>
      <c r="F39" s="78"/>
    </row>
    <row r="40" spans="2:13" x14ac:dyDescent="0.35">
      <c r="C40" s="79"/>
      <c r="E40" s="115"/>
    </row>
    <row r="41" spans="2:13" x14ac:dyDescent="0.35">
      <c r="C41" s="79"/>
      <c r="E41" s="115"/>
    </row>
    <row r="43" spans="2:13" x14ac:dyDescent="0.35">
      <c r="G43" s="80"/>
      <c r="I43" s="80"/>
    </row>
    <row r="46" spans="2:13" x14ac:dyDescent="0.35">
      <c r="H46" s="79"/>
      <c r="J46" s="78"/>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0F9A-F495-4230-A991-660EAC3EA886}">
  <sheetPr>
    <tabColor theme="5" tint="0.59999389629810485"/>
  </sheetPr>
  <dimension ref="A1:E22"/>
  <sheetViews>
    <sheetView topLeftCell="A19" workbookViewId="0">
      <selection activeCell="F37" sqref="F37"/>
    </sheetView>
  </sheetViews>
  <sheetFormatPr defaultColWidth="8.81640625" defaultRowHeight="14.5" x14ac:dyDescent="0.35"/>
  <cols>
    <col min="1" max="1" width="22.7265625" bestFit="1" customWidth="1"/>
  </cols>
  <sheetData>
    <row r="1" spans="1:5" ht="18.5" x14ac:dyDescent="0.45">
      <c r="A1" s="4" t="s">
        <v>319</v>
      </c>
    </row>
    <row r="3" spans="1:5" x14ac:dyDescent="0.35">
      <c r="A3" s="5" t="s">
        <v>1</v>
      </c>
    </row>
    <row r="5" spans="1:5" x14ac:dyDescent="0.35">
      <c r="A5" t="s">
        <v>8</v>
      </c>
      <c r="C5" s="84">
        <f>SUMIF('TA Data Entry'!R:R,A5,'TA Data Entry'!Q:Q)</f>
        <v>0</v>
      </c>
      <c r="D5" s="84"/>
      <c r="E5" s="84"/>
    </row>
    <row r="6" spans="1:5" x14ac:dyDescent="0.35">
      <c r="A6" t="s">
        <v>320</v>
      </c>
      <c r="C6" s="84">
        <f>SUMIF('TA Data Entry'!R:R,A6,'TA Data Entry'!Q:Q)</f>
        <v>0</v>
      </c>
      <c r="D6" s="84"/>
      <c r="E6" s="84"/>
    </row>
    <row r="7" spans="1:5" x14ac:dyDescent="0.35">
      <c r="A7" t="s">
        <v>321</v>
      </c>
      <c r="C7" s="84">
        <f>SUMIF('TA Data Entry'!R:R,A7,'TA Data Entry'!Q:Q)</f>
        <v>0</v>
      </c>
      <c r="D7" s="84"/>
      <c r="E7" s="84"/>
    </row>
    <row r="8" spans="1:5" x14ac:dyDescent="0.35">
      <c r="A8" t="s">
        <v>322</v>
      </c>
      <c r="C8" s="84">
        <f>SUMIF('TA Data Entry'!R:R,A8,'TA Data Entry'!Q:Q)</f>
        <v>0</v>
      </c>
      <c r="D8" s="84"/>
      <c r="E8" s="84"/>
    </row>
    <row r="9" spans="1:5" x14ac:dyDescent="0.35">
      <c r="A9" t="s">
        <v>323</v>
      </c>
      <c r="C9" s="84">
        <f>SUMIF('TA Data Entry'!R:R,A9,'TA Data Entry'!Q:Q)</f>
        <v>0</v>
      </c>
      <c r="D9" s="84"/>
      <c r="E9" s="84"/>
    </row>
    <row r="10" spans="1:5" x14ac:dyDescent="0.35">
      <c r="A10" s="85" t="s">
        <v>324</v>
      </c>
      <c r="C10" s="84"/>
      <c r="D10" s="84"/>
      <c r="E10" s="84">
        <f>SUM(C5:C9)</f>
        <v>0</v>
      </c>
    </row>
    <row r="11" spans="1:5" x14ac:dyDescent="0.35">
      <c r="C11" s="84"/>
      <c r="D11" s="84"/>
      <c r="E11" s="84"/>
    </row>
    <row r="12" spans="1:5" x14ac:dyDescent="0.35">
      <c r="A12" s="5" t="s">
        <v>64</v>
      </c>
      <c r="C12" s="84"/>
      <c r="D12" s="84"/>
      <c r="E12" s="84"/>
    </row>
    <row r="13" spans="1:5" x14ac:dyDescent="0.35">
      <c r="A13" t="s">
        <v>325</v>
      </c>
      <c r="C13" s="84"/>
      <c r="D13" s="84">
        <f>-SUMIF('TA Data Entry'!R:R,A13,'TA Data Entry'!Q:Q)</f>
        <v>0</v>
      </c>
      <c r="E13" s="84"/>
    </row>
    <row r="14" spans="1:5" x14ac:dyDescent="0.35">
      <c r="A14" t="s">
        <v>326</v>
      </c>
      <c r="C14" s="84"/>
      <c r="D14" s="84">
        <f>-SUMIF('TA Data Entry'!R:R,A14,'TA Data Entry'!Q:Q)</f>
        <v>0</v>
      </c>
      <c r="E14" s="84"/>
    </row>
    <row r="15" spans="1:5" x14ac:dyDescent="0.35">
      <c r="A15" t="s">
        <v>73</v>
      </c>
      <c r="C15" s="84"/>
      <c r="D15" s="84">
        <f>-SUMIF('TA Data Entry'!R:R,A15,'TA Data Entry'!Q:Q)</f>
        <v>0</v>
      </c>
      <c r="E15" s="84"/>
    </row>
    <row r="16" spans="1:5" x14ac:dyDescent="0.35">
      <c r="A16" t="s">
        <v>327</v>
      </c>
      <c r="C16" s="84"/>
      <c r="D16" s="84">
        <f>-SUMIF('TA Data Entry'!R:R,A16,'TA Data Entry'!Q:Q)</f>
        <v>0</v>
      </c>
      <c r="E16" s="84"/>
    </row>
    <row r="17" spans="1:5" x14ac:dyDescent="0.35">
      <c r="A17" t="s">
        <v>328</v>
      </c>
      <c r="C17" s="84"/>
      <c r="D17" s="84">
        <f>-SUMIF('TA Data Entry'!R:R,A17,'TA Data Entry'!Q:Q)</f>
        <v>0</v>
      </c>
      <c r="E17" s="84"/>
    </row>
    <row r="18" spans="1:5" x14ac:dyDescent="0.35">
      <c r="A18" t="s">
        <v>329</v>
      </c>
      <c r="C18" s="84"/>
      <c r="D18" s="84">
        <f>-SUMIF('TA Data Entry'!R:R,A18,'TA Data Entry'!Q:Q)</f>
        <v>0</v>
      </c>
      <c r="E18" s="84"/>
    </row>
    <row r="19" spans="1:5" x14ac:dyDescent="0.35">
      <c r="A19" t="s">
        <v>330</v>
      </c>
      <c r="C19" s="84"/>
      <c r="D19" s="84">
        <f>-SUMIF('TA Data Entry'!R:R,A19,'TA Data Entry'!Q:Q)</f>
        <v>0</v>
      </c>
      <c r="E19" s="84"/>
    </row>
    <row r="20" spans="1:5" x14ac:dyDescent="0.35">
      <c r="A20" s="85" t="s">
        <v>331</v>
      </c>
      <c r="C20" s="84"/>
      <c r="D20" s="84"/>
      <c r="E20" s="84">
        <f>SUM(D13:D19)</f>
        <v>0</v>
      </c>
    </row>
    <row r="21" spans="1:5" x14ac:dyDescent="0.35">
      <c r="C21" s="84"/>
      <c r="D21" s="84"/>
      <c r="E21" s="84"/>
    </row>
    <row r="22" spans="1:5" x14ac:dyDescent="0.35">
      <c r="A22" t="s">
        <v>332</v>
      </c>
      <c r="C22" s="84"/>
      <c r="D22" s="84"/>
      <c r="E22" s="84">
        <f>SUM(E5:E21)</f>
        <v>0</v>
      </c>
    </row>
  </sheetData>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1B59-9712-4967-9183-68DC2DAE5657}">
  <sheetPr>
    <tabColor theme="5" tint="0.59999389629810485"/>
  </sheetPr>
  <dimension ref="A1:R67"/>
  <sheetViews>
    <sheetView zoomScaleNormal="100" workbookViewId="0">
      <selection activeCell="B15" sqref="B15"/>
    </sheetView>
  </sheetViews>
  <sheetFormatPr defaultColWidth="8.81640625" defaultRowHeight="14.5" x14ac:dyDescent="0.35"/>
  <cols>
    <col min="1" max="1" width="35.26953125" customWidth="1"/>
    <col min="2" max="2" width="15.7265625" customWidth="1"/>
    <col min="3" max="3" width="21.453125" customWidth="1"/>
    <col min="17" max="18" width="8.81640625" customWidth="1"/>
  </cols>
  <sheetData>
    <row r="1" spans="1:18" ht="18.5" x14ac:dyDescent="0.45">
      <c r="A1" s="4" t="s">
        <v>333</v>
      </c>
    </row>
    <row r="2" spans="1:18" x14ac:dyDescent="0.35">
      <c r="D2">
        <v>1</v>
      </c>
      <c r="E2">
        <v>2</v>
      </c>
      <c r="F2">
        <v>3</v>
      </c>
      <c r="G2">
        <v>4</v>
      </c>
      <c r="H2">
        <v>5</v>
      </c>
      <c r="I2">
        <v>6</v>
      </c>
      <c r="J2">
        <v>7</v>
      </c>
      <c r="K2">
        <v>8</v>
      </c>
      <c r="L2">
        <v>9</v>
      </c>
      <c r="M2">
        <v>10</v>
      </c>
      <c r="N2">
        <v>11</v>
      </c>
      <c r="O2">
        <v>12</v>
      </c>
    </row>
    <row r="3" spans="1:18" x14ac:dyDescent="0.35">
      <c r="A3" t="s">
        <v>334</v>
      </c>
      <c r="D3" s="84">
        <f t="shared" ref="D3:O3" si="0">D27-D67</f>
        <v>0</v>
      </c>
      <c r="E3" s="84">
        <f t="shared" si="0"/>
        <v>0</v>
      </c>
      <c r="F3" s="84">
        <f t="shared" si="0"/>
        <v>0</v>
      </c>
      <c r="G3" s="84">
        <f t="shared" si="0"/>
        <v>0</v>
      </c>
      <c r="H3" s="84">
        <f t="shared" si="0"/>
        <v>0</v>
      </c>
      <c r="I3" s="84">
        <f t="shared" si="0"/>
        <v>0</v>
      </c>
      <c r="J3" s="84">
        <f t="shared" si="0"/>
        <v>0</v>
      </c>
      <c r="K3" s="84">
        <f t="shared" si="0"/>
        <v>0</v>
      </c>
      <c r="L3" s="84">
        <f t="shared" si="0"/>
        <v>0</v>
      </c>
      <c r="M3" s="84">
        <f t="shared" si="0"/>
        <v>0</v>
      </c>
      <c r="N3" s="84">
        <f t="shared" si="0"/>
        <v>0</v>
      </c>
      <c r="O3" s="84">
        <f t="shared" si="0"/>
        <v>0</v>
      </c>
    </row>
    <row r="4" spans="1:18" x14ac:dyDescent="0.35">
      <c r="A4" t="s">
        <v>335</v>
      </c>
      <c r="D4" s="84">
        <f>SUM($D3:D3)</f>
        <v>0</v>
      </c>
      <c r="E4" s="84">
        <f>SUM($D3:E3)</f>
        <v>0</v>
      </c>
      <c r="F4" s="84">
        <f>SUM($D3:F3)</f>
        <v>0</v>
      </c>
      <c r="G4" s="84">
        <f>SUM($D3:G3)</f>
        <v>0</v>
      </c>
      <c r="H4" s="84">
        <f>SUM($D3:H3)</f>
        <v>0</v>
      </c>
      <c r="I4" s="84">
        <f>SUM($D3:I3)</f>
        <v>0</v>
      </c>
      <c r="J4" s="84">
        <f>SUM($D3:J3)</f>
        <v>0</v>
      </c>
      <c r="K4" s="84">
        <f>SUM($D3:K3)</f>
        <v>0</v>
      </c>
      <c r="L4" s="84">
        <f>SUM($D3:L3)</f>
        <v>0</v>
      </c>
      <c r="M4" s="84">
        <f>SUM($D3:M3)</f>
        <v>0</v>
      </c>
      <c r="N4" s="84">
        <f>SUM($D3:N3)</f>
        <v>0</v>
      </c>
      <c r="O4" s="84">
        <f>SUM($D3:O3)</f>
        <v>0</v>
      </c>
    </row>
    <row r="6" spans="1:18" ht="15.5" x14ac:dyDescent="0.35">
      <c r="A6" s="2" t="s">
        <v>336</v>
      </c>
    </row>
    <row r="7" spans="1:18" x14ac:dyDescent="0.35">
      <c r="D7" t="s">
        <v>337</v>
      </c>
    </row>
    <row r="8" spans="1:18" x14ac:dyDescent="0.35">
      <c r="A8" t="s">
        <v>338</v>
      </c>
      <c r="B8" t="s">
        <v>339</v>
      </c>
      <c r="C8" t="s">
        <v>340</v>
      </c>
      <c r="D8">
        <v>1</v>
      </c>
      <c r="E8">
        <v>2</v>
      </c>
      <c r="F8">
        <v>3</v>
      </c>
      <c r="G8">
        <v>4</v>
      </c>
      <c r="H8">
        <v>5</v>
      </c>
      <c r="I8">
        <v>6</v>
      </c>
      <c r="J8">
        <v>7</v>
      </c>
      <c r="K8">
        <v>8</v>
      </c>
      <c r="L8">
        <v>9</v>
      </c>
      <c r="M8">
        <v>10</v>
      </c>
      <c r="N8">
        <v>11</v>
      </c>
      <c r="O8">
        <v>12</v>
      </c>
    </row>
    <row r="9" spans="1:18" x14ac:dyDescent="0.35">
      <c r="A9" t="s">
        <v>341</v>
      </c>
      <c r="Q9">
        <f>SUM(D9:O9)</f>
        <v>0</v>
      </c>
      <c r="R9" t="str">
        <f>IF(ISERROR(VLOOKUP(A9,'TA Lookups'!A:B,2,FALSE)),"",VLOOKUP(A9,'TA Lookups'!A:B,2,FALSE))</f>
        <v>School Delivery</v>
      </c>
    </row>
    <row r="10" spans="1:18" x14ac:dyDescent="0.35">
      <c r="A10" t="s">
        <v>342</v>
      </c>
      <c r="Q10">
        <f t="shared" ref="Q10:Q26" si="1">SUM(D10:O10)</f>
        <v>0</v>
      </c>
      <c r="R10" t="str">
        <f>IF(ISERROR(VLOOKUP(A10,'TA Lookups'!A:B,2,FALSE)),"",VLOOKUP(A10,'TA Lookups'!A:B,2,FALSE))</f>
        <v>Subscriptions</v>
      </c>
    </row>
    <row r="11" spans="1:18" x14ac:dyDescent="0.35">
      <c r="A11" t="s">
        <v>343</v>
      </c>
      <c r="Q11">
        <f t="shared" si="1"/>
        <v>0</v>
      </c>
      <c r="R11" t="str">
        <f>IF(ISERROR(VLOOKUP(A11,'TA Lookups'!A:B,2,FALSE)),"",VLOOKUP(A11,'TA Lookups'!A:B,2,FALSE))</f>
        <v>Subscriptions</v>
      </c>
    </row>
    <row r="12" spans="1:18" x14ac:dyDescent="0.35">
      <c r="Q12">
        <f t="shared" si="1"/>
        <v>0</v>
      </c>
      <c r="R12" t="str">
        <f>IF(ISERROR(VLOOKUP(A12,'TA Lookups'!A:B,2,FALSE)),"",VLOOKUP(A12,'TA Lookups'!A:B,2,FALSE))</f>
        <v/>
      </c>
    </row>
    <row r="13" spans="1:18" x14ac:dyDescent="0.35">
      <c r="Q13">
        <f t="shared" si="1"/>
        <v>0</v>
      </c>
      <c r="R13" t="str">
        <f>IF(ISERROR(VLOOKUP(A13,'TA Lookups'!A:B,2,FALSE)),"",VLOOKUP(A13,'TA Lookups'!A:B,2,FALSE))</f>
        <v/>
      </c>
    </row>
    <row r="14" spans="1:18" x14ac:dyDescent="0.35">
      <c r="Q14">
        <f t="shared" si="1"/>
        <v>0</v>
      </c>
      <c r="R14" t="str">
        <f>IF(ISERROR(VLOOKUP(A14,'TA Lookups'!A:B,2,FALSE)),"",VLOOKUP(A14,'TA Lookups'!A:B,2,FALSE))</f>
        <v/>
      </c>
    </row>
    <row r="15" spans="1:18" x14ac:dyDescent="0.35">
      <c r="Q15">
        <f t="shared" si="1"/>
        <v>0</v>
      </c>
      <c r="R15" t="str">
        <f>IF(ISERROR(VLOOKUP(A15,'TA Lookups'!A:B,2,FALSE)),"",VLOOKUP(A15,'TA Lookups'!A:B,2,FALSE))</f>
        <v/>
      </c>
    </row>
    <row r="16" spans="1:18" x14ac:dyDescent="0.35">
      <c r="Q16">
        <f t="shared" si="1"/>
        <v>0</v>
      </c>
      <c r="R16" t="str">
        <f>IF(ISERROR(VLOOKUP(A16,'TA Lookups'!A:B,2,FALSE)),"",VLOOKUP(A16,'TA Lookups'!A:B,2,FALSE))</f>
        <v/>
      </c>
    </row>
    <row r="17" spans="1:18" x14ac:dyDescent="0.35">
      <c r="Q17">
        <f t="shared" si="1"/>
        <v>0</v>
      </c>
      <c r="R17" t="str">
        <f>IF(ISERROR(VLOOKUP(A17,'TA Lookups'!A:B,2,FALSE)),"",VLOOKUP(A17,'TA Lookups'!A:B,2,FALSE))</f>
        <v/>
      </c>
    </row>
    <row r="18" spans="1:18" x14ac:dyDescent="0.35">
      <c r="Q18">
        <f t="shared" si="1"/>
        <v>0</v>
      </c>
      <c r="R18" t="str">
        <f>IF(ISERROR(VLOOKUP(A18,'TA Lookups'!A:B,2,FALSE)),"",VLOOKUP(A18,'TA Lookups'!A:B,2,FALSE))</f>
        <v/>
      </c>
    </row>
    <row r="19" spans="1:18" x14ac:dyDescent="0.35">
      <c r="Q19">
        <f t="shared" si="1"/>
        <v>0</v>
      </c>
      <c r="R19" t="str">
        <f>IF(ISERROR(VLOOKUP(A19,'TA Lookups'!A:B,2,FALSE)),"",VLOOKUP(A19,'TA Lookups'!A:B,2,FALSE))</f>
        <v/>
      </c>
    </row>
    <row r="20" spans="1:18" x14ac:dyDescent="0.35">
      <c r="Q20">
        <f t="shared" si="1"/>
        <v>0</v>
      </c>
      <c r="R20" t="str">
        <f>IF(ISERROR(VLOOKUP(A20,'TA Lookups'!A:B,2,FALSE)),"",VLOOKUP(A20,'TA Lookups'!A:B,2,FALSE))</f>
        <v/>
      </c>
    </row>
    <row r="21" spans="1:18" x14ac:dyDescent="0.35">
      <c r="Q21">
        <f t="shared" si="1"/>
        <v>0</v>
      </c>
      <c r="R21" t="str">
        <f>IF(ISERROR(VLOOKUP(A21,'TA Lookups'!A:B,2,FALSE)),"",VLOOKUP(A21,'TA Lookups'!A:B,2,FALSE))</f>
        <v/>
      </c>
    </row>
    <row r="22" spans="1:18" x14ac:dyDescent="0.35">
      <c r="Q22">
        <f t="shared" si="1"/>
        <v>0</v>
      </c>
      <c r="R22" t="str">
        <f>IF(ISERROR(VLOOKUP(A22,'TA Lookups'!A:B,2,FALSE)),"",VLOOKUP(A22,'TA Lookups'!A:B,2,FALSE))</f>
        <v/>
      </c>
    </row>
    <row r="23" spans="1:18" x14ac:dyDescent="0.35">
      <c r="Q23">
        <f t="shared" si="1"/>
        <v>0</v>
      </c>
      <c r="R23" t="str">
        <f>IF(ISERROR(VLOOKUP(A23,'TA Lookups'!A:B,2,FALSE)),"",VLOOKUP(A23,'TA Lookups'!A:B,2,FALSE))</f>
        <v/>
      </c>
    </row>
    <row r="24" spans="1:18" x14ac:dyDescent="0.35">
      <c r="Q24">
        <f t="shared" si="1"/>
        <v>0</v>
      </c>
      <c r="R24" t="str">
        <f>IF(ISERROR(VLOOKUP(A24,'TA Lookups'!A:B,2,FALSE)),"",VLOOKUP(A24,'TA Lookups'!A:B,2,FALSE))</f>
        <v/>
      </c>
    </row>
    <row r="25" spans="1:18" x14ac:dyDescent="0.35">
      <c r="Q25">
        <f t="shared" si="1"/>
        <v>0</v>
      </c>
      <c r="R25" t="str">
        <f>IF(ISERROR(VLOOKUP(A25,'TA Lookups'!A:B,2,FALSE)),"",VLOOKUP(A25,'TA Lookups'!A:B,2,FALSE))</f>
        <v/>
      </c>
    </row>
    <row r="26" spans="1:18" x14ac:dyDescent="0.35">
      <c r="Q26">
        <f t="shared" si="1"/>
        <v>0</v>
      </c>
      <c r="R26" t="str">
        <f>IF(ISERROR(VLOOKUP(A26,'TA Lookups'!A:B,2,FALSE)),"",VLOOKUP(A26,'TA Lookups'!A:B,2,FALSE))</f>
        <v/>
      </c>
    </row>
    <row r="27" spans="1:18" x14ac:dyDescent="0.35">
      <c r="A27" s="3" t="s">
        <v>344</v>
      </c>
      <c r="D27">
        <f>SUM(D9:D26)</f>
        <v>0</v>
      </c>
      <c r="E27">
        <f t="shared" ref="E27:O27" si="2">SUM(E9:E26)</f>
        <v>0</v>
      </c>
      <c r="F27">
        <f t="shared" si="2"/>
        <v>0</v>
      </c>
      <c r="G27">
        <f t="shared" si="2"/>
        <v>0</v>
      </c>
      <c r="H27">
        <f t="shared" si="2"/>
        <v>0</v>
      </c>
      <c r="I27">
        <f t="shared" si="2"/>
        <v>0</v>
      </c>
      <c r="J27">
        <f t="shared" si="2"/>
        <v>0</v>
      </c>
      <c r="K27">
        <f t="shared" si="2"/>
        <v>0</v>
      </c>
      <c r="L27">
        <f t="shared" si="2"/>
        <v>0</v>
      </c>
      <c r="M27">
        <f t="shared" si="2"/>
        <v>0</v>
      </c>
      <c r="N27">
        <f t="shared" si="2"/>
        <v>0</v>
      </c>
      <c r="O27">
        <f t="shared" si="2"/>
        <v>0</v>
      </c>
    </row>
    <row r="29" spans="1:18" x14ac:dyDescent="0.35">
      <c r="A29" s="1" t="s">
        <v>345</v>
      </c>
      <c r="D29" t="s">
        <v>337</v>
      </c>
    </row>
    <row r="30" spans="1:18" x14ac:dyDescent="0.35">
      <c r="A30" t="s">
        <v>338</v>
      </c>
      <c r="B30" t="s">
        <v>339</v>
      </c>
      <c r="C30" t="s">
        <v>340</v>
      </c>
      <c r="D30">
        <v>1</v>
      </c>
      <c r="E30">
        <v>2</v>
      </c>
      <c r="F30">
        <v>3</v>
      </c>
      <c r="G30">
        <v>4</v>
      </c>
      <c r="H30">
        <v>5</v>
      </c>
      <c r="I30">
        <v>6</v>
      </c>
      <c r="J30">
        <v>7</v>
      </c>
      <c r="K30">
        <v>8</v>
      </c>
      <c r="L30">
        <v>9</v>
      </c>
      <c r="M30">
        <v>10</v>
      </c>
      <c r="N30">
        <v>11</v>
      </c>
      <c r="O30">
        <v>12</v>
      </c>
    </row>
    <row r="31" spans="1:18" x14ac:dyDescent="0.35">
      <c r="D31">
        <v>0</v>
      </c>
      <c r="E31">
        <v>0</v>
      </c>
      <c r="Q31">
        <f>SUM(D31:O31)</f>
        <v>0</v>
      </c>
      <c r="R31" t="str">
        <f>IF(ISERROR(VLOOKUP(A31,'TA Lookups'!E:F,2,FALSE)),"",VLOOKUP(A31,'TA Lookups'!E:F,2,FALSE))</f>
        <v/>
      </c>
    </row>
    <row r="32" spans="1:18" x14ac:dyDescent="0.35">
      <c r="Q32">
        <f t="shared" ref="Q32:Q66" si="3">SUM(D32:O32)</f>
        <v>0</v>
      </c>
      <c r="R32" t="str">
        <f>IF(ISERROR(VLOOKUP(A32,'TA Lookups'!E:F,2,FALSE)),"",VLOOKUP(A32,'TA Lookups'!E:F,2,FALSE))</f>
        <v/>
      </c>
    </row>
    <row r="33" spans="17:18" x14ac:dyDescent="0.35">
      <c r="Q33">
        <f t="shared" si="3"/>
        <v>0</v>
      </c>
      <c r="R33" t="str">
        <f>IF(ISERROR(VLOOKUP(A33,'TA Lookups'!E:F,2,FALSE)),"",VLOOKUP(A33,'TA Lookups'!E:F,2,FALSE))</f>
        <v/>
      </c>
    </row>
    <row r="34" spans="17:18" x14ac:dyDescent="0.35">
      <c r="Q34">
        <f t="shared" si="3"/>
        <v>0</v>
      </c>
      <c r="R34" t="str">
        <f>IF(ISERROR(VLOOKUP(A34,'TA Lookups'!E:F,2,FALSE)),"",VLOOKUP(A34,'TA Lookups'!E:F,2,FALSE))</f>
        <v/>
      </c>
    </row>
    <row r="35" spans="17:18" x14ac:dyDescent="0.35">
      <c r="Q35">
        <f t="shared" si="3"/>
        <v>0</v>
      </c>
      <c r="R35" t="str">
        <f>IF(ISERROR(VLOOKUP(A35,'TA Lookups'!E:F,2,FALSE)),"",VLOOKUP(A35,'TA Lookups'!E:F,2,FALSE))</f>
        <v/>
      </c>
    </row>
    <row r="36" spans="17:18" x14ac:dyDescent="0.35">
      <c r="Q36">
        <f t="shared" si="3"/>
        <v>0</v>
      </c>
      <c r="R36" t="str">
        <f>IF(ISERROR(VLOOKUP(A36,'TA Lookups'!E:F,2,FALSE)),"",VLOOKUP(A36,'TA Lookups'!E:F,2,FALSE))</f>
        <v/>
      </c>
    </row>
    <row r="37" spans="17:18" x14ac:dyDescent="0.35">
      <c r="Q37">
        <f t="shared" si="3"/>
        <v>0</v>
      </c>
      <c r="R37" t="str">
        <f>IF(ISERROR(VLOOKUP(A37,'TA Lookups'!E:F,2,FALSE)),"",VLOOKUP(A37,'TA Lookups'!E:F,2,FALSE))</f>
        <v/>
      </c>
    </row>
    <row r="38" spans="17:18" x14ac:dyDescent="0.35">
      <c r="Q38">
        <f t="shared" si="3"/>
        <v>0</v>
      </c>
      <c r="R38" t="str">
        <f>IF(ISERROR(VLOOKUP(A38,'TA Lookups'!E:F,2,FALSE)),"",VLOOKUP(A38,'TA Lookups'!E:F,2,FALSE))</f>
        <v/>
      </c>
    </row>
    <row r="39" spans="17:18" x14ac:dyDescent="0.35">
      <c r="Q39">
        <f t="shared" si="3"/>
        <v>0</v>
      </c>
      <c r="R39" t="str">
        <f>IF(ISERROR(VLOOKUP(A39,'TA Lookups'!E:F,2,FALSE)),"",VLOOKUP(A39,'TA Lookups'!E:F,2,FALSE))</f>
        <v/>
      </c>
    </row>
    <row r="40" spans="17:18" x14ac:dyDescent="0.35">
      <c r="Q40">
        <f t="shared" si="3"/>
        <v>0</v>
      </c>
      <c r="R40" t="str">
        <f>IF(ISERROR(VLOOKUP(A40,'TA Lookups'!E:F,2,FALSE)),"",VLOOKUP(A40,'TA Lookups'!E:F,2,FALSE))</f>
        <v/>
      </c>
    </row>
    <row r="41" spans="17:18" x14ac:dyDescent="0.35">
      <c r="Q41">
        <f t="shared" si="3"/>
        <v>0</v>
      </c>
      <c r="R41" t="str">
        <f>IF(ISERROR(VLOOKUP(A41,'TA Lookups'!E:F,2,FALSE)),"",VLOOKUP(A41,'TA Lookups'!E:F,2,FALSE))</f>
        <v/>
      </c>
    </row>
    <row r="42" spans="17:18" x14ac:dyDescent="0.35">
      <c r="Q42">
        <f t="shared" si="3"/>
        <v>0</v>
      </c>
      <c r="R42" t="str">
        <f>IF(ISERROR(VLOOKUP(A42,'TA Lookups'!E:F,2,FALSE)),"",VLOOKUP(A42,'TA Lookups'!E:F,2,FALSE))</f>
        <v/>
      </c>
    </row>
    <row r="43" spans="17:18" x14ac:dyDescent="0.35">
      <c r="Q43">
        <f t="shared" si="3"/>
        <v>0</v>
      </c>
      <c r="R43" t="str">
        <f>IF(ISERROR(VLOOKUP(A43,'TA Lookups'!E:F,2,FALSE)),"",VLOOKUP(A43,'TA Lookups'!E:F,2,FALSE))</f>
        <v/>
      </c>
    </row>
    <row r="44" spans="17:18" x14ac:dyDescent="0.35">
      <c r="Q44">
        <f t="shared" si="3"/>
        <v>0</v>
      </c>
      <c r="R44" t="str">
        <f>IF(ISERROR(VLOOKUP(A44,'TA Lookups'!E:F,2,FALSE)),"",VLOOKUP(A44,'TA Lookups'!E:F,2,FALSE))</f>
        <v/>
      </c>
    </row>
    <row r="45" spans="17:18" x14ac:dyDescent="0.35">
      <c r="Q45">
        <f t="shared" si="3"/>
        <v>0</v>
      </c>
      <c r="R45" t="str">
        <f>IF(ISERROR(VLOOKUP(A45,'TA Lookups'!E:F,2,FALSE)),"",VLOOKUP(A45,'TA Lookups'!E:F,2,FALSE))</f>
        <v/>
      </c>
    </row>
    <row r="46" spans="17:18" x14ac:dyDescent="0.35">
      <c r="Q46">
        <f t="shared" si="3"/>
        <v>0</v>
      </c>
      <c r="R46" t="str">
        <f>IF(ISERROR(VLOOKUP(A46,'TA Lookups'!E:F,2,FALSE)),"",VLOOKUP(A46,'TA Lookups'!E:F,2,FALSE))</f>
        <v/>
      </c>
    </row>
    <row r="47" spans="17:18" x14ac:dyDescent="0.35">
      <c r="Q47">
        <f t="shared" si="3"/>
        <v>0</v>
      </c>
      <c r="R47" t="str">
        <f>IF(ISERROR(VLOOKUP(A47,'TA Lookups'!E:F,2,FALSE)),"",VLOOKUP(A47,'TA Lookups'!E:F,2,FALSE))</f>
        <v/>
      </c>
    </row>
    <row r="48" spans="17:18" x14ac:dyDescent="0.35">
      <c r="Q48">
        <f t="shared" si="3"/>
        <v>0</v>
      </c>
      <c r="R48" t="str">
        <f>IF(ISERROR(VLOOKUP(A48,'TA Lookups'!E:F,2,FALSE)),"",VLOOKUP(A48,'TA Lookups'!E:F,2,FALSE))</f>
        <v/>
      </c>
    </row>
    <row r="49" spans="17:18" x14ac:dyDescent="0.35">
      <c r="Q49">
        <f t="shared" si="3"/>
        <v>0</v>
      </c>
      <c r="R49" t="str">
        <f>IF(ISERROR(VLOOKUP(A49,'TA Lookups'!E:F,2,FALSE)),"",VLOOKUP(A49,'TA Lookups'!E:F,2,FALSE))</f>
        <v/>
      </c>
    </row>
    <row r="50" spans="17:18" x14ac:dyDescent="0.35">
      <c r="Q50">
        <f t="shared" si="3"/>
        <v>0</v>
      </c>
      <c r="R50" t="str">
        <f>IF(ISERROR(VLOOKUP(A50,'TA Lookups'!E:F,2,FALSE)),"",VLOOKUP(A50,'TA Lookups'!E:F,2,FALSE))</f>
        <v/>
      </c>
    </row>
    <row r="51" spans="17:18" x14ac:dyDescent="0.35">
      <c r="Q51">
        <f t="shared" si="3"/>
        <v>0</v>
      </c>
      <c r="R51" t="str">
        <f>IF(ISERROR(VLOOKUP(A51,'TA Lookups'!E:F,2,FALSE)),"",VLOOKUP(A51,'TA Lookups'!E:F,2,FALSE))</f>
        <v/>
      </c>
    </row>
    <row r="52" spans="17:18" x14ac:dyDescent="0.35">
      <c r="Q52">
        <f t="shared" si="3"/>
        <v>0</v>
      </c>
      <c r="R52" t="str">
        <f>IF(ISERROR(VLOOKUP(A52,'TA Lookups'!E:F,2,FALSE)),"",VLOOKUP(A52,'TA Lookups'!E:F,2,FALSE))</f>
        <v/>
      </c>
    </row>
    <row r="53" spans="17:18" x14ac:dyDescent="0.35">
      <c r="Q53">
        <f t="shared" si="3"/>
        <v>0</v>
      </c>
      <c r="R53" t="str">
        <f>IF(ISERROR(VLOOKUP(A53,'TA Lookups'!E:F,2,FALSE)),"",VLOOKUP(A53,'TA Lookups'!E:F,2,FALSE))</f>
        <v/>
      </c>
    </row>
    <row r="54" spans="17:18" x14ac:dyDescent="0.35">
      <c r="Q54">
        <f t="shared" si="3"/>
        <v>0</v>
      </c>
      <c r="R54" t="str">
        <f>IF(ISERROR(VLOOKUP(A54,'TA Lookups'!E:F,2,FALSE)),"",VLOOKUP(A54,'TA Lookups'!E:F,2,FALSE))</f>
        <v/>
      </c>
    </row>
    <row r="55" spans="17:18" x14ac:dyDescent="0.35">
      <c r="Q55">
        <f t="shared" si="3"/>
        <v>0</v>
      </c>
      <c r="R55" t="str">
        <f>IF(ISERROR(VLOOKUP(A55,'TA Lookups'!E:F,2,FALSE)),"",VLOOKUP(A55,'TA Lookups'!E:F,2,FALSE))</f>
        <v/>
      </c>
    </row>
    <row r="56" spans="17:18" x14ac:dyDescent="0.35">
      <c r="Q56">
        <f t="shared" si="3"/>
        <v>0</v>
      </c>
      <c r="R56" t="str">
        <f>IF(ISERROR(VLOOKUP(A56,'TA Lookups'!E:F,2,FALSE)),"",VLOOKUP(A56,'TA Lookups'!E:F,2,FALSE))</f>
        <v/>
      </c>
    </row>
    <row r="57" spans="17:18" x14ac:dyDescent="0.35">
      <c r="Q57">
        <f t="shared" si="3"/>
        <v>0</v>
      </c>
      <c r="R57" t="str">
        <f>IF(ISERROR(VLOOKUP(A57,'TA Lookups'!E:F,2,FALSE)),"",VLOOKUP(A57,'TA Lookups'!E:F,2,FALSE))</f>
        <v/>
      </c>
    </row>
    <row r="58" spans="17:18" x14ac:dyDescent="0.35">
      <c r="Q58">
        <f t="shared" si="3"/>
        <v>0</v>
      </c>
      <c r="R58" t="str">
        <f>IF(ISERROR(VLOOKUP(A58,'TA Lookups'!E:F,2,FALSE)),"",VLOOKUP(A58,'TA Lookups'!E:F,2,FALSE))</f>
        <v/>
      </c>
    </row>
    <row r="59" spans="17:18" x14ac:dyDescent="0.35">
      <c r="Q59">
        <f t="shared" si="3"/>
        <v>0</v>
      </c>
      <c r="R59" t="str">
        <f>IF(ISERROR(VLOOKUP(A59,'TA Lookups'!E:F,2,FALSE)),"",VLOOKUP(A59,'TA Lookups'!E:F,2,FALSE))</f>
        <v/>
      </c>
    </row>
    <row r="60" spans="17:18" x14ac:dyDescent="0.35">
      <c r="Q60">
        <f t="shared" si="3"/>
        <v>0</v>
      </c>
      <c r="R60" t="str">
        <f>IF(ISERROR(VLOOKUP(A60,'TA Lookups'!E:F,2,FALSE)),"",VLOOKUP(A60,'TA Lookups'!E:F,2,FALSE))</f>
        <v/>
      </c>
    </row>
    <row r="61" spans="17:18" x14ac:dyDescent="0.35">
      <c r="Q61">
        <f t="shared" si="3"/>
        <v>0</v>
      </c>
      <c r="R61" t="str">
        <f>IF(ISERROR(VLOOKUP(A61,'TA Lookups'!E:F,2,FALSE)),"",VLOOKUP(A61,'TA Lookups'!E:F,2,FALSE))</f>
        <v/>
      </c>
    </row>
    <row r="62" spans="17:18" x14ac:dyDescent="0.35">
      <c r="Q62">
        <f t="shared" si="3"/>
        <v>0</v>
      </c>
      <c r="R62" t="str">
        <f>IF(ISERROR(VLOOKUP(A62,'TA Lookups'!E:F,2,FALSE)),"",VLOOKUP(A62,'TA Lookups'!E:F,2,FALSE))</f>
        <v/>
      </c>
    </row>
    <row r="63" spans="17:18" x14ac:dyDescent="0.35">
      <c r="Q63">
        <f t="shared" si="3"/>
        <v>0</v>
      </c>
      <c r="R63" t="str">
        <f>IF(ISERROR(VLOOKUP(A63,'TA Lookups'!E:F,2,FALSE)),"",VLOOKUP(A63,'TA Lookups'!E:F,2,FALSE))</f>
        <v/>
      </c>
    </row>
    <row r="64" spans="17:18" x14ac:dyDescent="0.35">
      <c r="Q64">
        <f t="shared" si="3"/>
        <v>0</v>
      </c>
      <c r="R64" t="str">
        <f>IF(ISERROR(VLOOKUP(A64,'TA Lookups'!E:F,2,FALSE)),"",VLOOKUP(A64,'TA Lookups'!E:F,2,FALSE))</f>
        <v/>
      </c>
    </row>
    <row r="65" spans="1:18" x14ac:dyDescent="0.35">
      <c r="Q65">
        <f t="shared" si="3"/>
        <v>0</v>
      </c>
      <c r="R65" t="str">
        <f>IF(ISERROR(VLOOKUP(A65,'TA Lookups'!E:F,2,FALSE)),"",VLOOKUP(A65,'TA Lookups'!E:F,2,FALSE))</f>
        <v/>
      </c>
    </row>
    <row r="66" spans="1:18" x14ac:dyDescent="0.35">
      <c r="Q66">
        <f t="shared" si="3"/>
        <v>0</v>
      </c>
      <c r="R66" t="str">
        <f>IF(ISERROR(VLOOKUP(A66,'TA Lookups'!E:F,2,FALSE)),"",VLOOKUP(A66,'TA Lookups'!E:F,2,FALSE))</f>
        <v/>
      </c>
    </row>
    <row r="67" spans="1:18" x14ac:dyDescent="0.35">
      <c r="A67" s="3" t="s">
        <v>346</v>
      </c>
      <c r="D67">
        <f t="shared" ref="D67:O67" si="4">SUM(D31:D66)</f>
        <v>0</v>
      </c>
      <c r="E67">
        <f t="shared" si="4"/>
        <v>0</v>
      </c>
      <c r="F67">
        <f t="shared" si="4"/>
        <v>0</v>
      </c>
      <c r="G67">
        <f t="shared" si="4"/>
        <v>0</v>
      </c>
      <c r="H67">
        <f t="shared" si="4"/>
        <v>0</v>
      </c>
      <c r="I67">
        <f t="shared" si="4"/>
        <v>0</v>
      </c>
      <c r="J67">
        <f t="shared" si="4"/>
        <v>0</v>
      </c>
      <c r="K67">
        <f t="shared" si="4"/>
        <v>0</v>
      </c>
      <c r="L67">
        <f t="shared" si="4"/>
        <v>0</v>
      </c>
      <c r="M67">
        <f t="shared" si="4"/>
        <v>0</v>
      </c>
      <c r="N67">
        <f t="shared" si="4"/>
        <v>0</v>
      </c>
      <c r="O67">
        <f t="shared" si="4"/>
        <v>0</v>
      </c>
    </row>
  </sheetData>
  <conditionalFormatting sqref="C9:C25">
    <cfRule type="expression" dxfId="3" priority="4">
      <formula>A9&lt;&gt;"Other Income"</formula>
    </cfRule>
  </conditionalFormatting>
  <conditionalFormatting sqref="C31:C66">
    <cfRule type="expression" dxfId="2" priority="3">
      <formula>A31&lt;&gt;"Other Expenditure"</formula>
    </cfRule>
  </conditionalFormatting>
  <conditionalFormatting sqref="E31:O66">
    <cfRule type="expression" dxfId="1" priority="2">
      <formula>$B31="Annual"</formula>
    </cfRule>
  </conditionalFormatting>
  <conditionalFormatting sqref="E9:O25">
    <cfRule type="expression" dxfId="0" priority="1">
      <formula>$B9="Annual"</formula>
    </cfRule>
  </conditionalFormatting>
  <dataValidations count="3">
    <dataValidation type="list" allowBlank="1" showInputMessage="1" showErrorMessage="1" sqref="B9:B29 B31:B105" xr:uid="{579B3FB8-F8EF-4BAD-A922-96D601946F0C}">
      <formula1>"Monthly,Annual,One-Off/Capital"</formula1>
    </dataValidation>
    <dataValidation type="list" allowBlank="1" showInputMessage="1" showErrorMessage="1" sqref="A9 A11:A25 A10" xr:uid="{E815E42F-7D44-4A1C-AE43-D32679A17D7A}">
      <formula1>Income_Items</formula1>
    </dataValidation>
    <dataValidation type="list" allowBlank="1" showInputMessage="1" showErrorMessage="1" sqref="A32:A65 A31" xr:uid="{97911BE0-9F34-4EA8-B8DE-2CFE85CBF509}">
      <formula1>Expense_Items</formula1>
    </dataValidation>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48BC-C7E5-4353-A283-04A4FC000EAD}">
  <sheetPr>
    <tabColor theme="5" tint="0.59999389629810485"/>
  </sheetPr>
  <dimension ref="A1:F28"/>
  <sheetViews>
    <sheetView topLeftCell="B1" workbookViewId="0">
      <selection activeCell="F13" sqref="F13"/>
    </sheetView>
  </sheetViews>
  <sheetFormatPr defaultColWidth="8.81640625" defaultRowHeight="14.5" x14ac:dyDescent="0.35"/>
  <cols>
    <col min="1" max="1" width="35.7265625" bestFit="1" customWidth="1"/>
    <col min="2" max="2" width="20.1796875" bestFit="1" customWidth="1"/>
    <col min="5" max="5" width="43.7265625" bestFit="1" customWidth="1"/>
    <col min="6" max="6" width="34.1796875" customWidth="1"/>
  </cols>
  <sheetData>
    <row r="1" spans="1:6" x14ac:dyDescent="0.35">
      <c r="A1" s="1" t="s">
        <v>1</v>
      </c>
      <c r="B1" s="1" t="s">
        <v>347</v>
      </c>
      <c r="E1" s="1" t="s">
        <v>64</v>
      </c>
      <c r="F1" s="1" t="s">
        <v>347</v>
      </c>
    </row>
    <row r="2" spans="1:6" x14ac:dyDescent="0.35">
      <c r="A2" t="s">
        <v>342</v>
      </c>
      <c r="B2" t="s">
        <v>8</v>
      </c>
      <c r="E2" t="s">
        <v>348</v>
      </c>
      <c r="F2" t="s">
        <v>325</v>
      </c>
    </row>
    <row r="3" spans="1:6" x14ac:dyDescent="0.35">
      <c r="A3" t="s">
        <v>343</v>
      </c>
      <c r="B3" t="s">
        <v>8</v>
      </c>
      <c r="E3" t="s">
        <v>349</v>
      </c>
      <c r="F3" t="s">
        <v>325</v>
      </c>
    </row>
    <row r="4" spans="1:6" x14ac:dyDescent="0.35">
      <c r="A4" t="s">
        <v>350</v>
      </c>
      <c r="B4" t="s">
        <v>320</v>
      </c>
      <c r="E4" t="s">
        <v>351</v>
      </c>
      <c r="F4" t="s">
        <v>325</v>
      </c>
    </row>
    <row r="5" spans="1:6" x14ac:dyDescent="0.35">
      <c r="A5" t="s">
        <v>352</v>
      </c>
      <c r="B5" t="s">
        <v>320</v>
      </c>
      <c r="E5" t="s">
        <v>353</v>
      </c>
      <c r="F5" t="s">
        <v>325</v>
      </c>
    </row>
    <row r="6" spans="1:6" x14ac:dyDescent="0.35">
      <c r="A6" t="s">
        <v>354</v>
      </c>
      <c r="B6" t="s">
        <v>320</v>
      </c>
      <c r="E6" t="s">
        <v>355</v>
      </c>
      <c r="F6" t="s">
        <v>325</v>
      </c>
    </row>
    <row r="7" spans="1:6" x14ac:dyDescent="0.35">
      <c r="A7" t="s">
        <v>341</v>
      </c>
      <c r="B7" t="s">
        <v>321</v>
      </c>
      <c r="E7" t="s">
        <v>356</v>
      </c>
      <c r="F7" t="s">
        <v>325</v>
      </c>
    </row>
    <row r="8" spans="1:6" x14ac:dyDescent="0.35">
      <c r="A8" t="s">
        <v>357</v>
      </c>
      <c r="B8" t="s">
        <v>321</v>
      </c>
      <c r="E8" t="s">
        <v>358</v>
      </c>
      <c r="F8" t="s">
        <v>359</v>
      </c>
    </row>
    <row r="9" spans="1:6" x14ac:dyDescent="0.35">
      <c r="A9" t="s">
        <v>360</v>
      </c>
      <c r="B9" t="s">
        <v>322</v>
      </c>
      <c r="E9" t="s">
        <v>361</v>
      </c>
      <c r="F9" t="s">
        <v>359</v>
      </c>
    </row>
    <row r="10" spans="1:6" x14ac:dyDescent="0.35">
      <c r="A10" t="s">
        <v>362</v>
      </c>
      <c r="B10" t="s">
        <v>322</v>
      </c>
      <c r="E10" t="s">
        <v>363</v>
      </c>
      <c r="F10" t="s">
        <v>359</v>
      </c>
    </row>
    <row r="11" spans="1:6" x14ac:dyDescent="0.35">
      <c r="A11" t="s">
        <v>364</v>
      </c>
      <c r="B11" t="s">
        <v>322</v>
      </c>
      <c r="E11" t="s">
        <v>365</v>
      </c>
      <c r="F11" t="s">
        <v>359</v>
      </c>
    </row>
    <row r="12" spans="1:6" x14ac:dyDescent="0.35">
      <c r="A12" t="s">
        <v>323</v>
      </c>
      <c r="B12" t="s">
        <v>323</v>
      </c>
      <c r="E12" t="s">
        <v>366</v>
      </c>
      <c r="F12" t="s">
        <v>73</v>
      </c>
    </row>
    <row r="13" spans="1:6" x14ac:dyDescent="0.35">
      <c r="A13" t="s">
        <v>7</v>
      </c>
      <c r="B13" t="s">
        <v>7</v>
      </c>
      <c r="E13" t="s">
        <v>367</v>
      </c>
      <c r="F13" t="s">
        <v>327</v>
      </c>
    </row>
    <row r="14" spans="1:6" x14ac:dyDescent="0.35">
      <c r="E14" t="s">
        <v>368</v>
      </c>
      <c r="F14" t="s">
        <v>327</v>
      </c>
    </row>
    <row r="15" spans="1:6" x14ac:dyDescent="0.35">
      <c r="E15" t="s">
        <v>369</v>
      </c>
      <c r="F15" t="s">
        <v>326</v>
      </c>
    </row>
    <row r="16" spans="1:6" x14ac:dyDescent="0.35">
      <c r="E16" t="s">
        <v>370</v>
      </c>
      <c r="F16" t="s">
        <v>73</v>
      </c>
    </row>
    <row r="17" spans="5:6" x14ac:dyDescent="0.35">
      <c r="E17" t="s">
        <v>371</v>
      </c>
      <c r="F17" t="s">
        <v>326</v>
      </c>
    </row>
    <row r="18" spans="5:6" x14ac:dyDescent="0.35">
      <c r="E18" t="s">
        <v>372</v>
      </c>
      <c r="F18" t="s">
        <v>327</v>
      </c>
    </row>
    <row r="19" spans="5:6" x14ac:dyDescent="0.35">
      <c r="E19" t="s">
        <v>373</v>
      </c>
      <c r="F19" t="s">
        <v>326</v>
      </c>
    </row>
    <row r="20" spans="5:6" x14ac:dyDescent="0.35">
      <c r="E20" t="s">
        <v>374</v>
      </c>
      <c r="F20" t="s">
        <v>328</v>
      </c>
    </row>
    <row r="21" spans="5:6" x14ac:dyDescent="0.35">
      <c r="E21" t="s">
        <v>375</v>
      </c>
      <c r="F21" t="s">
        <v>328</v>
      </c>
    </row>
    <row r="22" spans="5:6" x14ac:dyDescent="0.35">
      <c r="E22" t="s">
        <v>376</v>
      </c>
      <c r="F22" t="s">
        <v>328</v>
      </c>
    </row>
    <row r="23" spans="5:6" x14ac:dyDescent="0.35">
      <c r="E23" t="s">
        <v>377</v>
      </c>
      <c r="F23" t="s">
        <v>328</v>
      </c>
    </row>
    <row r="24" spans="5:6" x14ac:dyDescent="0.35">
      <c r="E24" t="s">
        <v>378</v>
      </c>
      <c r="F24" t="s">
        <v>327</v>
      </c>
    </row>
    <row r="25" spans="5:6" x14ac:dyDescent="0.35">
      <c r="E25" t="s">
        <v>379</v>
      </c>
      <c r="F25" t="s">
        <v>329</v>
      </c>
    </row>
    <row r="26" spans="5:6" x14ac:dyDescent="0.35">
      <c r="E26" t="s">
        <v>380</v>
      </c>
      <c r="F26" t="s">
        <v>329</v>
      </c>
    </row>
    <row r="27" spans="5:6" x14ac:dyDescent="0.35">
      <c r="E27" t="s">
        <v>381</v>
      </c>
      <c r="F27" t="s">
        <v>330</v>
      </c>
    </row>
    <row r="28" spans="5:6" x14ac:dyDescent="0.35">
      <c r="E28" t="s">
        <v>330</v>
      </c>
      <c r="F28" t="s">
        <v>330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7d5ba9-4a6b-46dd-ad40-cf554d089025">
      <Terms xmlns="http://schemas.microsoft.com/office/infopath/2007/PartnerControls"/>
    </lcf76f155ced4ddcb4097134ff3c332f>
    <TaxCatchAll xmlns="81d861e8-27aa-47d5-9e7a-566f55896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E367516E8B9A4EB430756EC43E6696" ma:contentTypeVersion="17" ma:contentTypeDescription="Create a new document." ma:contentTypeScope="" ma:versionID="5ffdc04dc518ff37e71540412464c2d2">
  <xsd:schema xmlns:xsd="http://www.w3.org/2001/XMLSchema" xmlns:xs="http://www.w3.org/2001/XMLSchema" xmlns:p="http://schemas.microsoft.com/office/2006/metadata/properties" xmlns:ns2="057d5ba9-4a6b-46dd-ad40-cf554d089025" xmlns:ns3="81d861e8-27aa-47d5-9e7a-566f558961cd" targetNamespace="http://schemas.microsoft.com/office/2006/metadata/properties" ma:root="true" ma:fieldsID="5d72a1ae82117272a23b7bbe9f44944e" ns2:_="" ns3:_="">
    <xsd:import namespace="057d5ba9-4a6b-46dd-ad40-cf554d089025"/>
    <xsd:import namespace="81d861e8-27aa-47d5-9e7a-566f558961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d5ba9-4a6b-46dd-ad40-cf554d089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5bf10bd-74d4-40b9-afe5-156f48064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861e8-27aa-47d5-9e7a-566f558961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133744d-e628-444d-8004-65ef194fb116}" ma:internalName="TaxCatchAll" ma:showField="CatchAllData" ma:web="81d861e8-27aa-47d5-9e7a-566f55896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E1AFA3-897F-4437-8E07-F2B052912A84}">
  <ds:schemaRefs>
    <ds:schemaRef ds:uri="http://schemas.microsoft.com/sharepoint/v3/contenttype/forms"/>
  </ds:schemaRefs>
</ds:datastoreItem>
</file>

<file path=customXml/itemProps2.xml><?xml version="1.0" encoding="utf-8"?>
<ds:datastoreItem xmlns:ds="http://schemas.openxmlformats.org/officeDocument/2006/customXml" ds:itemID="{FE941883-6A74-4D1D-9109-4854FCC862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9ADD7F7-DD3C-4A60-85EC-E9BE03A4F2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 Notes</vt:lpstr>
      <vt:lpstr>Whole club template</vt:lpstr>
      <vt:lpstr>TA MVC Summary</vt:lpstr>
      <vt:lpstr>Player Contributions template</vt:lpstr>
      <vt:lpstr>TA delivery costs template  </vt:lpstr>
      <vt:lpstr>TA Festivals template </vt:lpstr>
      <vt:lpstr>TA P&amp;L Summary</vt:lpstr>
      <vt:lpstr>TA Data Entry</vt:lpstr>
      <vt:lpstr>TA 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Tabb</dc:creator>
  <cp:keywords/>
  <dc:description/>
  <cp:lastModifiedBy>Siôn Kitson</cp:lastModifiedBy>
  <cp:revision/>
  <dcterms:created xsi:type="dcterms:W3CDTF">2021-03-30T07:56:11Z</dcterms:created>
  <dcterms:modified xsi:type="dcterms:W3CDTF">2022-11-17T11:30:50Z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0x01010061E367516E8B9A4EB430756EC43E6696</vt:lpwstr>
  </property>
</Properties>
</file>